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S:\Library\Research\Lab Wisely\CWC grant\"/>
    </mc:Choice>
  </mc:AlternateContent>
  <xr:revisionPtr revIDLastSave="0" documentId="13_ncr:1_{22D6AEFE-E20C-4DD7-B81B-EDDA08471870}" xr6:coauthVersionLast="36" xr6:coauthVersionMax="47" xr10:uidLastSave="{00000000-0000-0000-0000-000000000000}"/>
  <bookViews>
    <workbookView xWindow="0" yWindow="0" windowWidth="15996" windowHeight="5556" xr2:uid="{0D820384-F1C8-478C-874C-122050CDDD3F}"/>
  </bookViews>
  <sheets>
    <sheet name="Cost Comparison Table" sheetId="1" r:id="rId1"/>
    <sheet name="Phlebotomy Costing" sheetId="3" r:id="rId2"/>
    <sheet name="Labour Elements"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I119" i="3"/>
  <c r="I114" i="3"/>
  <c r="I109" i="3"/>
  <c r="I104" i="3"/>
  <c r="I99" i="3"/>
  <c r="I94" i="3"/>
  <c r="I89" i="3"/>
  <c r="I84" i="3"/>
  <c r="I74" i="3"/>
  <c r="I79" i="3"/>
  <c r="I69" i="3"/>
  <c r="I64" i="3"/>
  <c r="I59" i="3"/>
  <c r="I54" i="3"/>
  <c r="I49" i="3"/>
  <c r="I44" i="3"/>
  <c r="I39" i="3"/>
  <c r="I34" i="3"/>
  <c r="I29" i="3"/>
  <c r="I24" i="3"/>
  <c r="I19" i="3"/>
  <c r="I14" i="3"/>
  <c r="I9" i="3"/>
  <c r="I4" i="3"/>
  <c r="W12" i="1"/>
  <c r="W8" i="1"/>
  <c r="M9" i="1"/>
  <c r="M10" i="1"/>
  <c r="M11" i="1"/>
  <c r="M13" i="1"/>
  <c r="M14" i="1"/>
  <c r="M15" i="1"/>
  <c r="M16" i="1"/>
  <c r="M17" i="1"/>
  <c r="M18" i="1"/>
  <c r="M19" i="1"/>
  <c r="M20" i="1"/>
  <c r="M21" i="1"/>
  <c r="M22" i="1"/>
  <c r="M23" i="1"/>
  <c r="T24" i="1"/>
  <c r="T7" i="1"/>
  <c r="T5" i="1"/>
  <c r="T6" i="1"/>
  <c r="T9" i="1"/>
  <c r="T10" i="1"/>
  <c r="T11" i="1"/>
  <c r="T13" i="1"/>
  <c r="T14" i="1"/>
  <c r="T15" i="1"/>
  <c r="T16" i="1"/>
  <c r="T17" i="1"/>
  <c r="T18" i="1"/>
  <c r="T19" i="1"/>
  <c r="T20" i="1"/>
  <c r="T21" i="1"/>
  <c r="T22" i="1"/>
  <c r="T23" i="1"/>
  <c r="T25" i="1"/>
  <c r="T4" i="1"/>
  <c r="R8" i="1"/>
  <c r="R12" i="1"/>
  <c r="P8" i="1"/>
  <c r="S8" i="1"/>
  <c r="Q8" i="1"/>
  <c r="O12" i="1"/>
  <c r="P12" i="1"/>
  <c r="S12" i="1"/>
  <c r="Q12" i="1"/>
  <c r="L24" i="1"/>
  <c r="M24" i="1" s="1"/>
  <c r="L25" i="1"/>
  <c r="F5" i="1"/>
  <c r="F6" i="1"/>
  <c r="F7" i="1"/>
  <c r="F8" i="1"/>
  <c r="F12" i="1"/>
  <c r="F24" i="1"/>
  <c r="F25" i="1"/>
  <c r="I5" i="1"/>
  <c r="I6" i="1"/>
  <c r="I7" i="1"/>
  <c r="I8" i="1"/>
  <c r="I12" i="1"/>
  <c r="I24" i="1"/>
  <c r="I25" i="1"/>
  <c r="L5" i="1"/>
  <c r="L6" i="1"/>
  <c r="L7" i="1"/>
  <c r="L8" i="1"/>
  <c r="L12" i="1"/>
  <c r="L4" i="1"/>
  <c r="I4" i="1"/>
  <c r="F4" i="1"/>
  <c r="M8" i="1" l="1"/>
  <c r="M7" i="1"/>
  <c r="M4" i="1"/>
  <c r="M12" i="1"/>
  <c r="M6" i="1"/>
  <c r="M5" i="1"/>
  <c r="M25" i="1"/>
  <c r="T8" i="1"/>
  <c r="T12" i="1"/>
</calcChain>
</file>

<file path=xl/sharedStrings.xml><?xml version="1.0" encoding="utf-8"?>
<sst xmlns="http://schemas.openxmlformats.org/spreadsheetml/2006/main" count="661" uniqueCount="210">
  <si>
    <t>TSH (84443)</t>
  </si>
  <si>
    <t># of Test (millions)</t>
  </si>
  <si>
    <t>CBC (85025)</t>
  </si>
  <si>
    <t>HBA1C (83036)</t>
  </si>
  <si>
    <t>Total Cost (millions) USD</t>
  </si>
  <si>
    <t>Cost per Test 
USD</t>
  </si>
  <si>
    <t>PSA (84153)</t>
  </si>
  <si>
    <t>SOURCE</t>
  </si>
  <si>
    <t>Vitamin B12</t>
  </si>
  <si>
    <t>AST</t>
  </si>
  <si>
    <t>ALT</t>
  </si>
  <si>
    <t>ALP</t>
  </si>
  <si>
    <t>Creatine (Serum)</t>
  </si>
  <si>
    <t>Bili (T)</t>
  </si>
  <si>
    <t>Protein</t>
  </si>
  <si>
    <t>Albumin</t>
  </si>
  <si>
    <t>Urea</t>
  </si>
  <si>
    <t>Glucose</t>
  </si>
  <si>
    <t>Calcium</t>
  </si>
  <si>
    <t>N/A</t>
  </si>
  <si>
    <t>CANADIAN DATA</t>
  </si>
  <si>
    <t>UNITED STATES DATA</t>
  </si>
  <si>
    <t>Ma, Lau, Ramda, Jackson, &amp; Naugler, 2019</t>
  </si>
  <si>
    <t>CHILIEAN DATA</t>
  </si>
  <si>
    <t>ITALIAN DATA</t>
  </si>
  <si>
    <t>United States Department of Health and Human Services: Office of Inspector General, 2018</t>
  </si>
  <si>
    <t>United States Department of Health and Human Services: Office of Inspector General, 2020a</t>
  </si>
  <si>
    <t>United States Department of Health and Human Services: Office of Inspector General, 2022</t>
  </si>
  <si>
    <t>Andrade &amp; Palma, 2018</t>
  </si>
  <si>
    <t>British Columbia: Ministry of Health, 2015</t>
  </si>
  <si>
    <t>Government of Newfoundland and Labrador: Eastern Health Regional Health Authority, 2023</t>
  </si>
  <si>
    <t>Ministry of Health: Ontario Health Insurance Plan Laboratories and Diagnostics Branch, 2023</t>
  </si>
  <si>
    <t>Vitamin D (82306)</t>
  </si>
  <si>
    <t>HDL</t>
  </si>
  <si>
    <t>TRIG</t>
  </si>
  <si>
    <t>Lipids (Chol/Trig) (80061)</t>
  </si>
  <si>
    <t>Pricing Year</t>
  </si>
  <si>
    <t>Lippi, et al., 2015</t>
  </si>
  <si>
    <t>(Government of Saskatchewan, 2023)</t>
  </si>
  <si>
    <t>Average Cost per Test (CAD) (1.37 Exchange)</t>
  </si>
  <si>
    <t xml:space="preserve">Cholesterol*
</t>
  </si>
  <si>
    <t>EP (Na/K/Cl)*</t>
  </si>
  <si>
    <t xml:space="preserve">Chemistry Profile (80053)*
</t>
  </si>
  <si>
    <t>* = Calculated Value</t>
  </si>
  <si>
    <t>Diagnostic Test US or Equivalent</t>
  </si>
  <si>
    <t>Equivalent Cost per test
Alberta (CAD) - Total Operating Cost</t>
  </si>
  <si>
    <t>Equivalent Cost per test (NL) CAD - Cost for Non-Canadian</t>
  </si>
  <si>
    <t>Equivalent Cost per test (BC) - Fee Schedule</t>
  </si>
  <si>
    <t>Equivalent Cost per test (Saskatchewan) CAD - Fee Schedule</t>
  </si>
  <si>
    <t>Equivalent Cost per test (Ontario) CAD - Fee Schedule</t>
  </si>
  <si>
    <t>Average Fee Schedule Costs (BC, SK, ON)</t>
  </si>
  <si>
    <t>Chilean Equivalent (USD)</t>
  </si>
  <si>
    <t>Italian Equivalent (Euro)</t>
  </si>
  <si>
    <t>Vacutainer Tubes, Lavender, Hemaguard Closure, 4.0 ml, 100/pkg, 1000/case</t>
  </si>
  <si>
    <t>No</t>
  </si>
  <si>
    <t>Medline</t>
  </si>
  <si>
    <t>308-367861</t>
  </si>
  <si>
    <t>Yes</t>
  </si>
  <si>
    <t>Specifications or Standard to meet</t>
  </si>
  <si>
    <t>2 cases</t>
  </si>
  <si>
    <t>Lavender cap, contains 7.2mg K2EDTA, 4ml draw volume, 1000/case</t>
  </si>
  <si>
    <t>General Description</t>
  </si>
  <si>
    <t>Number of Units</t>
  </si>
  <si>
    <t>Accessories required</t>
  </si>
  <si>
    <t>Sample Vendor</t>
  </si>
  <si>
    <t>Model # or Vendor Catalogue Number</t>
  </si>
  <si>
    <t>Subsitition for equivilant permitted</t>
  </si>
  <si>
    <t>Vacutainer Tubes, Light Blue with Buffered Sodium Citrate, 2.7ml</t>
  </si>
  <si>
    <t>308-363083</t>
  </si>
  <si>
    <t>10 pkgs</t>
  </si>
  <si>
    <t>Light blue cap, contains 3.2% buffered sodium citrate, 2.7ml draw volume, 100/pkg</t>
  </si>
  <si>
    <t>Vacutainer Tubes, Light Green, 3.5ml, 100/pkg, 1800/case</t>
  </si>
  <si>
    <t>F92-NC302320</t>
  </si>
  <si>
    <t>Light green cap, contains 65 USP units of lithium heparin with polymer gel, 3.5ml draw volume, 1800/case</t>
  </si>
  <si>
    <t>Vacutainer Tubes, Pink, 6.0ml</t>
  </si>
  <si>
    <t>308-367899</t>
  </si>
  <si>
    <t>2 pkgs</t>
  </si>
  <si>
    <t>Pink cap, contains K2EDTA 10.8 mg, 6ml, 100/pkg</t>
  </si>
  <si>
    <t>Vacutainer Tubes, Green, Lithium Heparin, 4.0ml, 100/pkg</t>
  </si>
  <si>
    <t>VWR</t>
  </si>
  <si>
    <t>CABD367884</t>
  </si>
  <si>
    <t>Green cap, contains 75 USP units of lithium heparin, 4ml,  100/pkg</t>
  </si>
  <si>
    <t>Vacutainer Tubes, Red, Serum, 4ml, 100/pkg, 1200/case</t>
  </si>
  <si>
    <t>CABD367812L</t>
  </si>
  <si>
    <t>1 case</t>
  </si>
  <si>
    <t>Red cap, contains clot activator and coated in silicone, 4ml, 1200/case</t>
  </si>
  <si>
    <t>Vacutainer Tubes, SST gold, 3.5ml (100/bx, or 12bx/cs)</t>
  </si>
  <si>
    <t>F92-NC302121</t>
  </si>
  <si>
    <t>Gold cap, contains clot activator/polymer gel, 3.5ml, 1200/case</t>
  </si>
  <si>
    <t>250-500ul, marked with fill lines, lot numbers and expiration date, K2EDTA, 50/pkg</t>
  </si>
  <si>
    <t>1 pkg</t>
  </si>
  <si>
    <t>02-669-33</t>
  </si>
  <si>
    <t>Fisher Scientific</t>
  </si>
  <si>
    <t>Microtainer, K2EDTA, lavender, 50/pack</t>
  </si>
  <si>
    <t>List Price or Estimate</t>
  </si>
  <si>
    <t>250-500ul, marked with fill lines, lot numbers and expiration date, contains clot activator and gel, 50/pkg</t>
  </si>
  <si>
    <t>02-675-186</t>
  </si>
  <si>
    <t>Microtainer, SST, gold, 50/pack</t>
  </si>
  <si>
    <t xml:space="preserve">High elasticity and barrier protection, nitrile. </t>
  </si>
  <si>
    <t>150 pkgs</t>
  </si>
  <si>
    <t>Gloves, Powder-Free Nitrile, M</t>
  </si>
  <si>
    <t>Gray cap, contains 10mg sodium fluoride and 8mg potassium oxalate, 4ml draw volume, 100/pkg</t>
  </si>
  <si>
    <t>F92-NC302503</t>
  </si>
  <si>
    <t>Vacutainer Tubes, Gray, 4.0ml, 100/pkg,</t>
  </si>
  <si>
    <t>Latex free, perforated roll, 1x18in each, 500/case</t>
  </si>
  <si>
    <t>DYND75050</t>
  </si>
  <si>
    <t>Tourniquets, latex free, 500/case</t>
  </si>
  <si>
    <t>4 ply non-woven gauze, non sterile</t>
  </si>
  <si>
    <t>4 cases</t>
  </si>
  <si>
    <t>211-052112</t>
  </si>
  <si>
    <t>Gauze Sponges, 2" x 2", Non-Sterile, 5000/case</t>
  </si>
  <si>
    <t>Sterile alcohol wipes, medium, individually wrapped, 200/box, 4000/case</t>
  </si>
  <si>
    <t>10 cases</t>
  </si>
  <si>
    <t>211-MM-05507</t>
  </si>
  <si>
    <t>Alcohol Swabs</t>
  </si>
  <si>
    <t xml:space="preserve">multi-sample blood collection needle with an integrated safety shield that offers a simple, effective way to collect blood while reducing the possibility of needle stick injuries. Includes pre-attached holder. Needle length: 1.25in, 21G. OSHA SHIB 10-15-03 compliant. </t>
  </si>
  <si>
    <t>5 cases</t>
  </si>
  <si>
    <t>02-683-22</t>
  </si>
  <si>
    <t>Vacutainer Eclipse Blood Collection Needle with Pre-attached Holder, 21G x 11/4"  100/case</t>
  </si>
  <si>
    <t xml:space="preserve">multi-sample blood collection needle with an integrated safety shield that offers a simple, effective way to collect blood while reducing the possibility of needle stick injuries. Includes pre-attached holder. Needle length: 1.25in, 22G. OSHA SHIB 10-15-03 compliant. </t>
  </si>
  <si>
    <t>15 cases</t>
  </si>
  <si>
    <t>02-683-23</t>
  </si>
  <si>
    <t>Vacutainer Eclipse Blood Collection Needle with Pre-attached Holder, 22G x 11/4"  100/case</t>
  </si>
  <si>
    <t>Red puncture-resistant polypropylene, with wide rectangular opening, can be autoclaved. Complies with OSHA standards.</t>
  </si>
  <si>
    <t>22-037-959</t>
  </si>
  <si>
    <t>Sharps Container, 2 Gallon, Red, 20/case</t>
  </si>
  <si>
    <t>Fully automated, heel incision device for infant blood sampling, 1mm depth, Its simple one-handed activation releases a surgical blade to provide a precise and consistent incision, after which the blade retracts into its casing</t>
  </si>
  <si>
    <t>02-676</t>
  </si>
  <si>
    <t>Lancets- QuikHeel Lancet, BD Micro-Fine Brand, 50/pkg</t>
  </si>
  <si>
    <t>capillary straw and microtube are coated with K2EDTA, purple cap, 200uL, 50/case</t>
  </si>
  <si>
    <t>14-915-52</t>
  </si>
  <si>
    <t>Capillary Blood Collection Systems: EDTA, RAM Scientific Safe-T-Fill™ , K2EDTA, 50/case</t>
  </si>
  <si>
    <t>Each set is a sterile, closed system that includes: a hypodermic needle, color-coded wings (based on needle guage), small-bore tubing and a connector with a pre-attached holder, 20/pkg</t>
  </si>
  <si>
    <t>23-021-023</t>
  </si>
  <si>
    <t>Butterfly Needle 25g, with attached holder</t>
  </si>
  <si>
    <t>Blood collection sets are sterile, closed systems with pre-attached holders that are packed in individual blister packs, 200/case</t>
  </si>
  <si>
    <t>02-683-21</t>
  </si>
  <si>
    <t>Butterfly Needle 23g, with attached holder</t>
  </si>
  <si>
    <t>02-683-20</t>
  </si>
  <si>
    <t>Butterfly Needle 21g, with attached holder</t>
  </si>
  <si>
    <t>Contact activated lancet, 21g, 1.8mm deep, 200/pk</t>
  </si>
  <si>
    <t>5 pkgs</t>
  </si>
  <si>
    <t>B366593</t>
  </si>
  <si>
    <t>BD Microtainer™ Contact-Activated Lancet- Pink</t>
  </si>
  <si>
    <t>Chlorahexadine swab, antiseptic swab for preparing patients skin, 48/pkg</t>
  </si>
  <si>
    <t>BD CareFusion Chloraprep Swabstick</t>
  </si>
  <si>
    <t>SST</t>
  </si>
  <si>
    <t>EDTA</t>
  </si>
  <si>
    <t>Cost per Unit</t>
  </si>
  <si>
    <t>Phlebotomy Costing Information - Publicly Available Pricing Data (Fisher-Scientific/Avantor/Medline)</t>
  </si>
  <si>
    <t>Unknown</t>
  </si>
  <si>
    <t>2.4 - 4.6</t>
  </si>
  <si>
    <t>SST or PST</t>
  </si>
  <si>
    <t>Typical Tube Selection</t>
  </si>
  <si>
    <t>Carbon Footprint Cost (CO2) - Add 150g per phlebotomy + tube cost</t>
  </si>
  <si>
    <t>(Spoyalo, et al., 2023)</t>
  </si>
  <si>
    <t>Attali M, Barek Y, Somin M, Beilson N, Shankman M, Ackerman A, et al. A cost-effective method for reducing the volume of laboratory tests in a university-associated teaching hospital. The Mount Sinai Journal of Medicine. 2006; 73(5): 787-794.</t>
  </si>
  <si>
    <t>Aesif S, Parenti D, Lesky L, Keiser J. A cost-effective interdisciplinary approach to microbiologic send-out test use. Archives of Pathology &amp; Laboratory Medicine. 2015; 139(2): 194-198.</t>
  </si>
  <si>
    <t>Ambasta A, Ma I, Woo S, Lonergan K, Mackay E, Williamson T. Impact of an education and multilevel social comparison-based intervention bundle on use of routine blood tests in hospitalised patients at an academic tertiary care hospital: A controlled pre-intervention post-intervention study. BMJ Quality &amp; Safety. 2020; 29: 826-833.</t>
  </si>
  <si>
    <t>Ambasta A, Omodon O, Herring A, Ferrie L, Pokharel S, Mehta A, et al. Repurposing the ordering of laboratory tests in hospitalised medical patients (report): Results of a cluster randomized stepped-wedge quality improvement study. BMJ Quality &amp; Safety. 2023; 32: 517-525.</t>
  </si>
  <si>
    <t>Gill P, Guo M, Lau C, Naugler C. Implementation of an educational province-wide intervention to reduce. Clinical Biochemistry. 2020; 76: 1-4.</t>
  </si>
  <si>
    <t>Juskewitch JE, Norgan AP, Johnson RD, Trivedi VA, Hanson CA, Block DR. Impact of an electronic decision support rule on ESR/CRP co-ordering ratesin a community health system and projected impact in the tertiary care setting and a commercially insured population. Clinical Biochemistry. 2019; 66: 13-19.</t>
  </si>
  <si>
    <t>Lippi G, Brambilla M, Bonelli P, Aloe R, Balestrino A, Nardelli A, et al. Effectiveness of a computerized alert system based on re-testing intervals for limiting the inappropriateness of laboratory test requests. Clinical Biochemistry. 2015; 48: 1174-1176.</t>
  </si>
  <si>
    <t>Liu Z, Abdullah A, Baskin L, Lewis G, Kelter G, Naughler C. An intervention to reduce laboratory utilization of referred-out tests. Science. 2012; 43(5): 164-167.</t>
  </si>
  <si>
    <t>Ma I, Guo M, Viczo J, Naughler C. Evaluation of a provinicial intervention to reduce redundant hemoglobin A1c testing. Clinical Biochemistry. 2017; 50(18): 1253-1255.</t>
  </si>
  <si>
    <t>Procop GW, Keating C, Stagno P, Kottke-Marchant K, Partin M, Tuttle R, et al. Reducing duplicate testing: a comparison of two clinical decision support tools. American Journal of Clinical Pathology. 2015; 143(5): 623-636.</t>
  </si>
  <si>
    <t>Procop G, Yerian LM, Wyllie R, Harrison M, Kottke-Marchant K. Duplicate laboratory test reduction using a clincal decision support tool. American Journal of Clinical Pathology. 2014; 141(5): 718-723.</t>
  </si>
  <si>
    <t>Tawfik B, Collins JB, Fino N, Miller D. House officer-driven reduction in laboratory utilization. Southern Medical Journal. 2016; 109(1): 5-10.</t>
  </si>
  <si>
    <t>Andrade GL, Palma CS. Costs of examinations performed in a hospital laboratory in Chile. Revista Brasileira de Enfermagem. 2018; 71(2): 363-371.</t>
  </si>
  <si>
    <t>Declerck B, Swaak M, Martin M, Kesteloot K. Activity-based cost analysis of laboratory tests in clinical chemistry. Clinical Chemistry and Laboratory Medicine. 2021; 59(8): 1369-1375.</t>
  </si>
  <si>
    <t>Eker P. Direct cost analysis for 32,783 samples with preanalytical phase errors. North Clinics of Istanbul. 2022; 9(4): 391-400.</t>
  </si>
  <si>
    <t>Hjelmgren H, Heintz E, Ygge BM, Andersson N, Nordlund B. Direct costs of blood drawings with preanalytical errors in tertiary paediatric hospital. PLoS ONE. 2023; 18(8): 1-10.</t>
  </si>
  <si>
    <t>Kandalam V, Lau CK, Guo M, Ma I, Naughler C. Inappropriate repeat testing of complete blood count (CBC) and electrolyte panels in inpatients from Alberta, Canada. Clinical Biochemistry. 2020; 77: 32-35.</t>
  </si>
  <si>
    <t>Kulkarni S, Piraino D, Strauss R, Proctor E, Waldman S, King J, et al. The cost of pre-analytical errors in INR testing at a tertiary-care hospital laboratory: Potential for significant cost savings. Laboratory Medicine. 2020; 51(3): 320-324.</t>
  </si>
  <si>
    <t>Lagerquist O, Poseluzny D, Werstiuk G, Slomp J, Maier M, Nahirniak S, et al. The cost of transfusing a unit of red blood cells: a costing model for Canadian hospital use. ISBT Science Series. 2017; 12(3): 375-380.</t>
  </si>
  <si>
    <t>Ma I, Lau CK, Ramda Z, Jackson R, Naugler C. Estimated costs of 51 commonly ordered laboratory tests in Canada. Clinical Biochemistry. 2019; 65: 58-60.</t>
  </si>
  <si>
    <t>MacMillan D. Calculating cost savings in utilization management. Clinica Chimica Acta. 2014; 427: 123-126.</t>
  </si>
  <si>
    <t>Morgen E, Naugler C. Inappropriate repeats of six common tests in a Canadian city: A population cohort study within a laboratory informatics framework. American Journal of Clinical Pathology. 2015; 144(5): 704-712.</t>
  </si>
  <si>
    <t>Muirhead D, Aoun P, Powell M, Junker F, Mollerup J. Pathology economic model tool: a novel approach to workflow and budget cost analysis in an anatomic pathology laboratory. Archives of Pathology &amp; Laboratory Medicine. 2010; 134(8): 1164-1169.</t>
  </si>
  <si>
    <t>Naugler C, Thomas R, Turin TC, Guo M, Vaska M. Yearly clinical laboratory testing expenditures for different medical specialities in a major Canadian city. American Journal of Clinical Pathology. 2015; 144(1): 97-102.</t>
  </si>
  <si>
    <t>Rogg JG, Rubin TJ, Hansen P, Liu SW. The frequency and cost of redundant laboratory testing for transferred ED patients. American Journal of Emergency Medicine. 2013; 31: 1121-1123.</t>
  </si>
  <si>
    <t>Tasse JL, Janzen ML, Ahmed N, Chung R. Screening laboratory and radiology panels for trauma patients have low utility and are not cost effective. The Journal of Trauma, Injury, Infection, and Clinical Care. 2008; 65: 1114-1116.</t>
  </si>
  <si>
    <t>Breth-Petersen M, Bell K, Pickles K, McGain F, McAlister S, Barratt A. Health, finicial and environmental impacts of unnecessary viatmin D testing: A triple bottom line assessment adapted for healthcare. British Medical Journal Open. 2022; 12.</t>
  </si>
  <si>
    <t>Gordon I, Sherman J, Leapman M, Overcash M, Thiel C. Life cycle greenhouse gas emissions of gastrointestinal biopsies in a surgical pathology laboratory. American Journal of Clinical Pathology. 2021;: 540-549.</t>
  </si>
  <si>
    <t>McAlister S, Barratt A, Bell K, McGain. The carbon footprint of pathology testing. The Medical Journal of Australia. 2020; 212(8): 377-382.</t>
  </si>
  <si>
    <t>McAlister S, Smyth B, Koprivic I, Tianna G, McGain F, Charlesworth K, et al. Carbon emissions and hospital pathology stewardship: A retrospective cohort analyis. Internal Medicine Journal. 2021; 53: 584-589.</t>
  </si>
  <si>
    <t>Selvam R, Jarrar A, Meghaizel C, Mamazza J, Neville A, Walsh C, et al. Redefining the role of routine postoperative bloodwork following uncomplicated bariatric surgery. Surgical Endoscopy. 2023; 37: 364-370.</t>
  </si>
  <si>
    <t>Spoyalo K, Lalande A, Rizan C, Park S, Simons J, Dawe P, et al. Patient, hospital and environmental costs of unnecessary bloodwork: Capturing the triple bottom line of inappropriate care in general surgery patients. British Medical Journal: Open Quality. 2023; 12: 1-8.</t>
  </si>
  <si>
    <t>British Columbia: Ministry of Health. Schedule of fees: For the laboratory services outpatient. Victoria, BC:; 2015.</t>
  </si>
  <si>
    <t>Alberta Health Services. Laboratory service and test lists for clinical trials and reserach studies: Effective April 01, 2018 to March 31, 2019. Edmonton, AB:; 2018.</t>
  </si>
  <si>
    <t>Government of Saskatchewan. Payment schedule: For insured services provided by a physician - April 1, 2023. Regina, SK:; 2023.</t>
  </si>
  <si>
    <t>Government of Newfoundland and Labrador: Eastern Health Regional Health Authority. Laboratory fee schedule 2023-2024. St. Johns, NL:; 2023.</t>
  </si>
  <si>
    <t>Ministry of Health: Ontario Health Insurance Plan Laboratories and Diagnostics Branch. Schedule of benefits for laboratory services. Toronto, ON:; 2023.</t>
  </si>
  <si>
    <t>United States Department of Health and Human Services: Office of Inspector General. Data brief: Medicare payments fo clinical diagnostic laboratory tests in 2017: Year 4 of baseline data. Washington, DC:; 2018. Report No.: OEI-09-18-00410.</t>
  </si>
  <si>
    <t>United States Department of Health and Human Services: Office of Inspector General. Medicare laboratory test expenditures increased in 2018, despite new rate reductions. Washington, DC:; 2020a. Report No.: OEI-09-19-00100.</t>
  </si>
  <si>
    <t>United States Department of Health and Human Services: Office of Inspector General. Despite savings on many lab tests in 2019, total Medicare spending increased slightly because of increased utilization for certain high-priced tests. Washington, DC:; 2020b. Report No.: OEI-09-20-00450.</t>
  </si>
  <si>
    <t>United States Department of Health and Human Services: Office of Inspector General. Medicare part B spending on lab tests increased in 2021, driven by higher volume of COVID-19 tests, genetic tests, and chemistry tests. Washington, DC:; 2022. Report No.: OEI 09 22 00400.</t>
  </si>
  <si>
    <t>Reference Number</t>
  </si>
  <si>
    <t>Vancouver Reference</t>
  </si>
  <si>
    <t>Labour Considerations</t>
  </si>
  <si>
    <t>&gt;50% Costs associted with Labour</t>
  </si>
  <si>
    <t>92% of costs are associated with personnel</t>
  </si>
  <si>
    <t>9.3% of retesting costs associated with personnel</t>
  </si>
  <si>
    <t>Labour associated with 61% of total phlebotomy costs</t>
  </si>
  <si>
    <t>49% of total phlebotomy cost associated with labour</t>
  </si>
  <si>
    <t>Labour accounts for 70% of compatibility testing</t>
  </si>
  <si>
    <t>Labour costs are included in price but no ratio</t>
  </si>
  <si>
    <t>Labour noted in example as 80% of phlebotomy costs (including transportation)</t>
  </si>
  <si>
    <t>Labour associated with &gt;70% of total costs</t>
  </si>
  <si>
    <t>Labour Elements Ratios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</si>
</sst>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7"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i/>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D9E1F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4" fontId="4" fillId="0" borderId="0" applyFont="0" applyFill="0" applyBorder="0" applyAlignment="0" applyProtection="0"/>
    <xf numFmtId="44" fontId="4" fillId="0" borderId="0" applyFont="0" applyFill="0" applyBorder="0" applyAlignment="0" applyProtection="0"/>
  </cellStyleXfs>
  <cellXfs count="60">
    <xf numFmtId="0" fontId="0" fillId="0" borderId="0" xfId="0"/>
    <xf numFmtId="44" fontId="0" fillId="0" borderId="0" xfId="0" applyNumberFormat="1"/>
    <xf numFmtId="0" fontId="3" fillId="2" borderId="1" xfId="0" applyFont="1" applyFill="1" applyBorder="1" applyAlignment="1">
      <alignment horizontal="center" vertical="center" wrapText="1"/>
    </xf>
    <xf numFmtId="44" fontId="3" fillId="2"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right" vertical="top"/>
    </xf>
    <xf numFmtId="44" fontId="2" fillId="0" borderId="1" xfId="0" applyNumberFormat="1" applyFont="1" applyBorder="1" applyAlignment="1">
      <alignment horizontal="right" vertical="top"/>
    </xf>
    <xf numFmtId="0" fontId="2" fillId="0" borderId="1" xfId="0" applyFont="1" applyBorder="1" applyAlignment="1">
      <alignment horizontal="left" vertical="top" wrapText="1"/>
    </xf>
    <xf numFmtId="44" fontId="2" fillId="0" borderId="1" xfId="0" applyNumberFormat="1" applyFont="1" applyBorder="1" applyAlignment="1">
      <alignment horizontal="right"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44" fontId="2" fillId="2" borderId="1" xfId="0" applyNumberFormat="1" applyFont="1" applyFill="1" applyBorder="1" applyAlignment="1">
      <alignment horizontal="center" vertical="center" wrapText="1"/>
    </xf>
    <xf numFmtId="44" fontId="3" fillId="0" borderId="1" xfId="0" applyNumberFormat="1" applyFont="1" applyBorder="1" applyAlignment="1">
      <alignment horizontal="right" vertical="top"/>
    </xf>
    <xf numFmtId="44" fontId="3" fillId="0" borderId="1" xfId="0" applyNumberFormat="1" applyFont="1" applyBorder="1" applyAlignment="1">
      <alignment horizontal="right" vertical="top"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44" fontId="2" fillId="4" borderId="1" xfId="0" applyNumberFormat="1" applyFont="1" applyFill="1" applyBorder="1" applyAlignment="1">
      <alignment horizontal="righ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center"/>
    </xf>
    <xf numFmtId="44" fontId="3" fillId="4" borderId="1" xfId="0" applyNumberFormat="1" applyFont="1" applyFill="1" applyBorder="1" applyAlignment="1">
      <alignment horizontal="center" vertical="center" wrapText="1"/>
    </xf>
    <xf numFmtId="44" fontId="3" fillId="4" borderId="1" xfId="0" applyNumberFormat="1" applyFont="1" applyFill="1" applyBorder="1" applyAlignment="1">
      <alignment horizontal="right" vertical="top"/>
    </xf>
    <xf numFmtId="44" fontId="2" fillId="0" borderId="1" xfId="0" applyNumberFormat="1" applyFont="1" applyBorder="1" applyAlignment="1">
      <alignment horizontal="right"/>
    </xf>
    <xf numFmtId="0" fontId="1" fillId="5" borderId="1" xfId="0" applyFont="1" applyFill="1" applyBorder="1"/>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wrapText="1"/>
    </xf>
    <xf numFmtId="0" fontId="0" fillId="2" borderId="1" xfId="0" applyFill="1" applyBorder="1" applyAlignment="1">
      <alignment horizontal="left"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0" borderId="0" xfId="0" applyAlignment="1">
      <alignment horizontal="center" vertical="top" wrapText="1"/>
    </xf>
    <xf numFmtId="0" fontId="0" fillId="6"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wrapText="1"/>
    </xf>
    <xf numFmtId="164" fontId="0" fillId="0" borderId="0" xfId="0" applyNumberFormat="1" applyAlignment="1">
      <alignment wrapText="1"/>
    </xf>
    <xf numFmtId="164" fontId="0" fillId="0" borderId="1" xfId="0" applyNumberFormat="1" applyBorder="1" applyAlignment="1">
      <alignment horizontal="left" vertical="top" wrapText="1"/>
    </xf>
    <xf numFmtId="164" fontId="0" fillId="2" borderId="1" xfId="0" applyNumberFormat="1" applyFill="1" applyBorder="1" applyAlignment="1">
      <alignment horizontal="left" vertical="top" wrapText="1"/>
    </xf>
    <xf numFmtId="164" fontId="5" fillId="2" borderId="1" xfId="0" applyNumberFormat="1" applyFont="1" applyFill="1" applyBorder="1" applyAlignment="1">
      <alignment horizontal="left" vertical="center" wrapText="1"/>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right" vertical="top"/>
    </xf>
    <xf numFmtId="0" fontId="2" fillId="7" borderId="0" xfId="0" applyFont="1" applyFill="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3" fillId="3" borderId="1" xfId="0" applyFont="1" applyFill="1" applyBorder="1" applyAlignment="1">
      <alignment horizontal="center" vertical="center" textRotation="90"/>
    </xf>
    <xf numFmtId="0" fontId="3" fillId="3" borderId="1" xfId="0" applyFont="1" applyFill="1" applyBorder="1" applyAlignment="1">
      <alignment horizontal="center" vertical="center" textRotation="90" wrapText="1"/>
    </xf>
    <xf numFmtId="0" fontId="2" fillId="5"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6" fillId="2" borderId="1" xfId="0" applyFont="1" applyFill="1" applyBorder="1" applyAlignment="1">
      <alignment horizontal="center" vertical="center" wrapText="1"/>
    </xf>
  </cellXfs>
  <cellStyles count="3">
    <cellStyle name="Currency 2" xfId="2" xr:uid="{4A844F6B-5944-43EF-97DF-4A0CB9969A22}"/>
    <cellStyle name="Currency 3" xfId="1" xr:uid="{6689FD12-D118-4A34-A0BC-6212B4402EB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DFE57-5480-4D05-AFA7-B006B223E6FE}">
  <dimension ref="A1:Y26"/>
  <sheetViews>
    <sheetView tabSelected="1" topLeftCell="C1" zoomScaleNormal="100" workbookViewId="0">
      <selection activeCell="T3" sqref="T3:T25"/>
    </sheetView>
  </sheetViews>
  <sheetFormatPr defaultRowHeight="14.4" x14ac:dyDescent="0.3"/>
  <cols>
    <col min="1" max="1" width="22.44140625" customWidth="1"/>
    <col min="2" max="2" width="9.5546875" customWidth="1"/>
    <col min="3" max="3" width="5.77734375" customWidth="1"/>
    <col min="4" max="4" width="8.77734375" customWidth="1"/>
    <col min="5" max="5" width="9.21875" style="1" customWidth="1"/>
    <col min="6" max="6" width="8" style="1" customWidth="1"/>
    <col min="7" max="7" width="8.5546875" customWidth="1"/>
    <col min="8" max="8" width="8.77734375" style="1" customWidth="1"/>
    <col min="9" max="9" width="7.44140625" style="1" customWidth="1"/>
    <col min="10" max="10" width="7.77734375" customWidth="1"/>
    <col min="11" max="11" width="8.5546875" style="1" customWidth="1"/>
    <col min="12" max="12" width="7.77734375" style="1" customWidth="1"/>
    <col min="13" max="13" width="9.77734375" style="1" customWidth="1"/>
    <col min="14" max="14" width="5.77734375" style="1" customWidth="1"/>
    <col min="15" max="19" width="15.77734375" customWidth="1"/>
    <col min="20" max="21" width="13.5546875" customWidth="1"/>
    <col min="22" max="22" width="5.77734375" customWidth="1"/>
    <col min="23" max="23" width="15.77734375" customWidth="1"/>
    <col min="24" max="24" width="5.77734375" customWidth="1"/>
    <col min="25" max="25" width="15.77734375" customWidth="1"/>
  </cols>
  <sheetData>
    <row r="1" spans="1:25" ht="15" customHeight="1" x14ac:dyDescent="0.3">
      <c r="A1" s="23" t="s">
        <v>36</v>
      </c>
      <c r="B1" s="23"/>
      <c r="C1" s="47" t="s">
        <v>21</v>
      </c>
      <c r="D1" s="50">
        <v>2017</v>
      </c>
      <c r="E1" s="50"/>
      <c r="F1" s="50"/>
      <c r="G1" s="50">
        <v>2018</v>
      </c>
      <c r="H1" s="50"/>
      <c r="I1" s="50"/>
      <c r="J1" s="50">
        <v>2021</v>
      </c>
      <c r="K1" s="50"/>
      <c r="L1" s="50"/>
      <c r="M1" s="18"/>
      <c r="N1" s="48" t="s">
        <v>20</v>
      </c>
      <c r="O1" s="18">
        <v>2015</v>
      </c>
      <c r="P1" s="19">
        <v>2023</v>
      </c>
      <c r="Q1" s="19">
        <v>2015</v>
      </c>
      <c r="R1" s="19">
        <v>2023</v>
      </c>
      <c r="S1" s="19">
        <v>2023</v>
      </c>
      <c r="T1" s="19"/>
      <c r="U1" s="19"/>
      <c r="V1" s="48" t="s">
        <v>23</v>
      </c>
      <c r="W1" s="18">
        <v>2018</v>
      </c>
      <c r="X1" s="48" t="s">
        <v>24</v>
      </c>
      <c r="Y1" s="18">
        <v>2015</v>
      </c>
    </row>
    <row r="2" spans="1:25" ht="82.5" customHeight="1" x14ac:dyDescent="0.3">
      <c r="A2" s="10" t="s">
        <v>7</v>
      </c>
      <c r="B2" s="10"/>
      <c r="C2" s="47"/>
      <c r="D2" s="51" t="s">
        <v>25</v>
      </c>
      <c r="E2" s="51"/>
      <c r="F2" s="51"/>
      <c r="G2" s="51" t="s">
        <v>26</v>
      </c>
      <c r="H2" s="51"/>
      <c r="I2" s="51"/>
      <c r="J2" s="51" t="s">
        <v>27</v>
      </c>
      <c r="K2" s="51"/>
      <c r="L2" s="51"/>
      <c r="M2" s="15"/>
      <c r="N2" s="48"/>
      <c r="O2" s="11" t="s">
        <v>22</v>
      </c>
      <c r="P2" s="11" t="s">
        <v>30</v>
      </c>
      <c r="Q2" s="11" t="s">
        <v>29</v>
      </c>
      <c r="R2" s="11" t="s">
        <v>38</v>
      </c>
      <c r="S2" s="11" t="s">
        <v>31</v>
      </c>
      <c r="T2" s="15" t="s">
        <v>19</v>
      </c>
      <c r="U2" s="40" t="s">
        <v>155</v>
      </c>
      <c r="V2" s="48"/>
      <c r="W2" s="11" t="s">
        <v>28</v>
      </c>
      <c r="X2" s="48"/>
      <c r="Y2" s="11" t="s">
        <v>37</v>
      </c>
    </row>
    <row r="3" spans="1:25" ht="76.5" customHeight="1" x14ac:dyDescent="0.3">
      <c r="A3" s="2" t="s">
        <v>44</v>
      </c>
      <c r="B3" s="2" t="s">
        <v>153</v>
      </c>
      <c r="C3" s="47"/>
      <c r="D3" s="9" t="s">
        <v>1</v>
      </c>
      <c r="E3" s="12" t="s">
        <v>4</v>
      </c>
      <c r="F3" s="3" t="s">
        <v>5</v>
      </c>
      <c r="G3" s="9" t="s">
        <v>1</v>
      </c>
      <c r="H3" s="12" t="s">
        <v>4</v>
      </c>
      <c r="I3" s="3" t="s">
        <v>5</v>
      </c>
      <c r="J3" s="9" t="s">
        <v>1</v>
      </c>
      <c r="K3" s="12" t="s">
        <v>4</v>
      </c>
      <c r="L3" s="3" t="s">
        <v>5</v>
      </c>
      <c r="M3" s="20" t="s">
        <v>39</v>
      </c>
      <c r="N3" s="48"/>
      <c r="O3" s="3" t="s">
        <v>45</v>
      </c>
      <c r="P3" s="2" t="s">
        <v>46</v>
      </c>
      <c r="Q3" s="2" t="s">
        <v>47</v>
      </c>
      <c r="R3" s="2" t="s">
        <v>48</v>
      </c>
      <c r="S3" s="2" t="s">
        <v>49</v>
      </c>
      <c r="T3" s="16" t="s">
        <v>50</v>
      </c>
      <c r="U3" s="38" t="s">
        <v>154</v>
      </c>
      <c r="V3" s="48"/>
      <c r="W3" s="2" t="s">
        <v>51</v>
      </c>
      <c r="X3" s="48"/>
      <c r="Y3" s="2" t="s">
        <v>52</v>
      </c>
    </row>
    <row r="4" spans="1:25" x14ac:dyDescent="0.3">
      <c r="A4" s="4" t="s">
        <v>0</v>
      </c>
      <c r="B4" s="4" t="s">
        <v>146</v>
      </c>
      <c r="C4" s="47"/>
      <c r="D4" s="5">
        <v>21.5</v>
      </c>
      <c r="E4" s="6">
        <v>484</v>
      </c>
      <c r="F4" s="6">
        <f>E4/D4</f>
        <v>22.511627906976745</v>
      </c>
      <c r="G4" s="5">
        <v>21.39</v>
      </c>
      <c r="H4" s="6">
        <v>434.7</v>
      </c>
      <c r="I4" s="13">
        <f>H4/G4</f>
        <v>20.322580645161288</v>
      </c>
      <c r="J4" s="5">
        <v>21.37</v>
      </c>
      <c r="K4" s="6">
        <v>391.45</v>
      </c>
      <c r="L4" s="13">
        <f>K4/J4</f>
        <v>18.317735142723443</v>
      </c>
      <c r="M4" s="21">
        <f>SUM((F4+I4+L4)/3)*1.37</f>
        <v>27.926054287320078</v>
      </c>
      <c r="N4" s="48"/>
      <c r="O4" s="6">
        <v>5</v>
      </c>
      <c r="P4" s="6">
        <v>81</v>
      </c>
      <c r="Q4" s="6">
        <v>9.9</v>
      </c>
      <c r="R4" s="6">
        <v>8.3000000000000007</v>
      </c>
      <c r="S4" s="6">
        <v>3.58</v>
      </c>
      <c r="T4" s="17">
        <f>(Q4+R4+S4)/3</f>
        <v>7.2600000000000007</v>
      </c>
      <c r="U4" s="39" t="s">
        <v>150</v>
      </c>
      <c r="V4" s="48"/>
      <c r="W4" s="22">
        <v>3.94</v>
      </c>
      <c r="X4" s="48"/>
      <c r="Y4" s="22">
        <v>8</v>
      </c>
    </row>
    <row r="5" spans="1:25" x14ac:dyDescent="0.3">
      <c r="A5" s="4" t="s">
        <v>2</v>
      </c>
      <c r="B5" s="4" t="s">
        <v>147</v>
      </c>
      <c r="C5" s="47"/>
      <c r="D5" s="5">
        <v>41.4</v>
      </c>
      <c r="E5" s="6">
        <v>391.09</v>
      </c>
      <c r="F5" s="6">
        <f>E5/D5</f>
        <v>9.4466183574879228</v>
      </c>
      <c r="G5" s="5">
        <v>41.5</v>
      </c>
      <c r="H5" s="6">
        <v>432</v>
      </c>
      <c r="I5" s="13">
        <f t="shared" ref="I5:I25" si="0">H5/G5</f>
        <v>10.409638554216867</v>
      </c>
      <c r="J5" s="5">
        <v>41.24</v>
      </c>
      <c r="K5" s="6">
        <v>354.14</v>
      </c>
      <c r="L5" s="13">
        <f t="shared" ref="L5:L25" si="1">K5/J5</f>
        <v>8.5872938894277393</v>
      </c>
      <c r="M5" s="21">
        <f t="shared" ref="M5:M25" si="2">SUM((F5+I5+L5)/3)*1.37</f>
        <v>12.989221532517192</v>
      </c>
      <c r="N5" s="48"/>
      <c r="O5" s="6">
        <v>7</v>
      </c>
      <c r="P5" s="6">
        <v>63</v>
      </c>
      <c r="Q5" s="6">
        <v>10.96</v>
      </c>
      <c r="R5" s="6">
        <v>12.7</v>
      </c>
      <c r="S5" s="6">
        <v>3.98</v>
      </c>
      <c r="T5" s="17">
        <f>(Q5+R5+S5)/3</f>
        <v>9.2133333333333329</v>
      </c>
      <c r="U5" s="39" t="s">
        <v>151</v>
      </c>
      <c r="V5" s="48"/>
      <c r="W5" s="22">
        <v>4.0199999999999996</v>
      </c>
      <c r="X5" s="48"/>
      <c r="Y5" s="22">
        <v>0</v>
      </c>
    </row>
    <row r="6" spans="1:25" x14ac:dyDescent="0.3">
      <c r="A6" s="4" t="s">
        <v>3</v>
      </c>
      <c r="B6" s="4" t="s">
        <v>147</v>
      </c>
      <c r="C6" s="47"/>
      <c r="D6" s="5">
        <v>19.7</v>
      </c>
      <c r="E6" s="6">
        <v>257</v>
      </c>
      <c r="F6" s="6">
        <f>E6/D6</f>
        <v>13.045685279187818</v>
      </c>
      <c r="G6" s="5">
        <v>19.68</v>
      </c>
      <c r="H6" s="6">
        <v>232.32</v>
      </c>
      <c r="I6" s="13">
        <f t="shared" si="0"/>
        <v>11.804878048780488</v>
      </c>
      <c r="J6" s="5">
        <v>20.11</v>
      </c>
      <c r="K6" s="6">
        <v>213.78</v>
      </c>
      <c r="L6" s="13">
        <f t="shared" si="1"/>
        <v>10.630532073595226</v>
      </c>
      <c r="M6" s="21">
        <f t="shared" si="2"/>
        <v>16.203033566714016</v>
      </c>
      <c r="N6" s="48"/>
      <c r="O6" s="6">
        <v>7</v>
      </c>
      <c r="P6" s="6">
        <v>108</v>
      </c>
      <c r="Q6" s="6">
        <v>5.3</v>
      </c>
      <c r="R6" s="6">
        <v>12</v>
      </c>
      <c r="S6" s="6">
        <v>7.25</v>
      </c>
      <c r="T6" s="17">
        <f>(Q6+R6+S6)/3</f>
        <v>8.1833333333333336</v>
      </c>
      <c r="U6" s="39" t="s">
        <v>150</v>
      </c>
      <c r="V6" s="48"/>
      <c r="W6" s="22">
        <v>0</v>
      </c>
      <c r="X6" s="48"/>
      <c r="Y6" s="22">
        <v>11</v>
      </c>
    </row>
    <row r="7" spans="1:25" x14ac:dyDescent="0.3">
      <c r="A7" s="4" t="s">
        <v>32</v>
      </c>
      <c r="B7" s="4" t="s">
        <v>146</v>
      </c>
      <c r="C7" s="47"/>
      <c r="D7" s="5">
        <v>8.9</v>
      </c>
      <c r="E7" s="6">
        <v>348</v>
      </c>
      <c r="F7" s="6">
        <f>E7/D7</f>
        <v>39.101123595505619</v>
      </c>
      <c r="G7" s="5">
        <v>8.94</v>
      </c>
      <c r="H7" s="6">
        <v>318.95</v>
      </c>
      <c r="I7" s="13">
        <f t="shared" si="0"/>
        <v>35.676733780760628</v>
      </c>
      <c r="J7" s="5">
        <v>8.92</v>
      </c>
      <c r="K7" s="6">
        <v>286.13</v>
      </c>
      <c r="L7" s="13">
        <f t="shared" si="1"/>
        <v>32.077354260089685</v>
      </c>
      <c r="M7" s="21">
        <f t="shared" si="2"/>
        <v>48.797213313935877</v>
      </c>
      <c r="N7" s="48"/>
      <c r="O7" s="6">
        <v>0</v>
      </c>
      <c r="P7" s="6">
        <v>270</v>
      </c>
      <c r="Q7" s="6">
        <v>61.32</v>
      </c>
      <c r="R7" s="6">
        <v>0</v>
      </c>
      <c r="S7" s="6">
        <v>12.13</v>
      </c>
      <c r="T7" s="17">
        <f>(Q7+R7+S7)/2</f>
        <v>36.725000000000001</v>
      </c>
      <c r="U7" s="39" t="s">
        <v>150</v>
      </c>
      <c r="V7" s="48"/>
      <c r="W7" s="22">
        <v>22.09</v>
      </c>
      <c r="X7" s="48"/>
      <c r="Y7" s="22">
        <v>0</v>
      </c>
    </row>
    <row r="8" spans="1:25" x14ac:dyDescent="0.3">
      <c r="A8" s="4" t="s">
        <v>35</v>
      </c>
      <c r="B8" s="4" t="s">
        <v>152</v>
      </c>
      <c r="C8" s="47"/>
      <c r="D8" s="5">
        <v>28.9</v>
      </c>
      <c r="E8" s="6">
        <v>415</v>
      </c>
      <c r="F8" s="6">
        <f>E8/D8</f>
        <v>14.359861591695502</v>
      </c>
      <c r="G8" s="5">
        <v>28.58</v>
      </c>
      <c r="H8" s="6">
        <v>463.58</v>
      </c>
      <c r="I8" s="13">
        <f t="shared" si="0"/>
        <v>16.220433869839049</v>
      </c>
      <c r="J8" s="5">
        <v>28.69</v>
      </c>
      <c r="K8" s="6">
        <v>418.83</v>
      </c>
      <c r="L8" s="13">
        <f t="shared" si="1"/>
        <v>14.598466364586963</v>
      </c>
      <c r="M8" s="21">
        <f t="shared" si="2"/>
        <v>20.631634567262161</v>
      </c>
      <c r="N8" s="48"/>
      <c r="O8" s="6">
        <v>15</v>
      </c>
      <c r="P8" s="6">
        <f t="shared" ref="P8:S8" si="3">SUM(P9:P11)</f>
        <v>78</v>
      </c>
      <c r="Q8" s="6">
        <f>SUM(Q9:Q11)</f>
        <v>21.31</v>
      </c>
      <c r="R8" s="6">
        <f t="shared" si="3"/>
        <v>2.4000000000000004</v>
      </c>
      <c r="S8" s="6">
        <f t="shared" si="3"/>
        <v>4.5600000000000005</v>
      </c>
      <c r="T8" s="17">
        <f t="shared" ref="T8:T23" si="4">(Q8+R8+S8)/3</f>
        <v>9.4233333333333338</v>
      </c>
      <c r="U8" s="39" t="s">
        <v>150</v>
      </c>
      <c r="V8" s="48"/>
      <c r="W8" s="6">
        <f t="shared" ref="W8" si="5">SUM(W9:W11)</f>
        <v>4.07</v>
      </c>
      <c r="X8" s="48"/>
      <c r="Y8" s="22">
        <v>0</v>
      </c>
    </row>
    <row r="9" spans="1:25" ht="26.4" x14ac:dyDescent="0.3">
      <c r="A9" s="7" t="s">
        <v>40</v>
      </c>
      <c r="B9" s="4" t="s">
        <v>152</v>
      </c>
      <c r="C9" s="47"/>
      <c r="D9" s="5" t="s">
        <v>19</v>
      </c>
      <c r="E9" s="5" t="s">
        <v>19</v>
      </c>
      <c r="F9" s="6">
        <v>0</v>
      </c>
      <c r="G9" s="5" t="s">
        <v>19</v>
      </c>
      <c r="H9" s="5" t="s">
        <v>19</v>
      </c>
      <c r="I9" s="13">
        <v>0</v>
      </c>
      <c r="J9" s="5" t="s">
        <v>19</v>
      </c>
      <c r="K9" s="5" t="s">
        <v>19</v>
      </c>
      <c r="L9" s="13">
        <v>0</v>
      </c>
      <c r="M9" s="21">
        <f t="shared" si="2"/>
        <v>0</v>
      </c>
      <c r="N9" s="48"/>
      <c r="O9" s="6">
        <v>0</v>
      </c>
      <c r="P9" s="6">
        <v>26</v>
      </c>
      <c r="Q9" s="6">
        <v>6.87</v>
      </c>
      <c r="R9" s="6">
        <v>0.8</v>
      </c>
      <c r="S9" s="6">
        <v>1.28</v>
      </c>
      <c r="T9" s="17">
        <f t="shared" si="4"/>
        <v>2.9833333333333329</v>
      </c>
      <c r="U9" s="39" t="s">
        <v>150</v>
      </c>
      <c r="V9" s="48"/>
      <c r="W9" s="22">
        <v>1.05</v>
      </c>
      <c r="X9" s="48"/>
      <c r="Y9" s="22">
        <v>2</v>
      </c>
    </row>
    <row r="10" spans="1:25" x14ac:dyDescent="0.3">
      <c r="A10" s="4" t="s">
        <v>33</v>
      </c>
      <c r="B10" s="4" t="s">
        <v>152</v>
      </c>
      <c r="C10" s="47"/>
      <c r="D10" s="5" t="s">
        <v>19</v>
      </c>
      <c r="E10" s="5" t="s">
        <v>19</v>
      </c>
      <c r="F10" s="6">
        <v>0</v>
      </c>
      <c r="G10" s="5" t="s">
        <v>19</v>
      </c>
      <c r="H10" s="5" t="s">
        <v>19</v>
      </c>
      <c r="I10" s="13">
        <v>0</v>
      </c>
      <c r="J10" s="5" t="s">
        <v>19</v>
      </c>
      <c r="K10" s="5" t="s">
        <v>19</v>
      </c>
      <c r="L10" s="13">
        <v>0</v>
      </c>
      <c r="M10" s="21">
        <f t="shared" si="2"/>
        <v>0</v>
      </c>
      <c r="N10" s="48"/>
      <c r="O10" s="6">
        <v>0</v>
      </c>
      <c r="P10" s="6">
        <v>26</v>
      </c>
      <c r="Q10" s="6">
        <v>7.85</v>
      </c>
      <c r="R10" s="6">
        <v>0.8</v>
      </c>
      <c r="S10" s="6">
        <v>2</v>
      </c>
      <c r="T10" s="17">
        <f t="shared" si="4"/>
        <v>3.5500000000000003</v>
      </c>
      <c r="U10" s="39" t="s">
        <v>150</v>
      </c>
      <c r="V10" s="48"/>
      <c r="W10" s="22">
        <v>1.97</v>
      </c>
      <c r="X10" s="48"/>
      <c r="Y10" s="22">
        <v>2</v>
      </c>
    </row>
    <row r="11" spans="1:25" x14ac:dyDescent="0.3">
      <c r="A11" s="4" t="s">
        <v>34</v>
      </c>
      <c r="B11" s="4" t="s">
        <v>152</v>
      </c>
      <c r="C11" s="47"/>
      <c r="D11" s="5" t="s">
        <v>19</v>
      </c>
      <c r="E11" s="5" t="s">
        <v>19</v>
      </c>
      <c r="F11" s="6">
        <v>0</v>
      </c>
      <c r="G11" s="5" t="s">
        <v>19</v>
      </c>
      <c r="H11" s="5" t="s">
        <v>19</v>
      </c>
      <c r="I11" s="13">
        <v>0</v>
      </c>
      <c r="J11" s="5" t="s">
        <v>19</v>
      </c>
      <c r="K11" s="5" t="s">
        <v>19</v>
      </c>
      <c r="L11" s="13">
        <v>0</v>
      </c>
      <c r="M11" s="21">
        <f t="shared" si="2"/>
        <v>0</v>
      </c>
      <c r="N11" s="48"/>
      <c r="O11" s="6">
        <v>0</v>
      </c>
      <c r="P11" s="6">
        <v>26</v>
      </c>
      <c r="Q11" s="6">
        <v>6.59</v>
      </c>
      <c r="R11" s="6">
        <v>0.8</v>
      </c>
      <c r="S11" s="6">
        <v>1.28</v>
      </c>
      <c r="T11" s="17">
        <f t="shared" si="4"/>
        <v>2.89</v>
      </c>
      <c r="U11" s="39" t="s">
        <v>150</v>
      </c>
      <c r="V11" s="48"/>
      <c r="W11" s="22">
        <v>1.05</v>
      </c>
      <c r="X11" s="48"/>
      <c r="Y11" s="22">
        <v>0</v>
      </c>
    </row>
    <row r="12" spans="1:25" ht="19.5" customHeight="1" x14ac:dyDescent="0.3">
      <c r="A12" s="7" t="s">
        <v>42</v>
      </c>
      <c r="B12" s="4" t="s">
        <v>152</v>
      </c>
      <c r="C12" s="47"/>
      <c r="D12" s="5">
        <v>41.6</v>
      </c>
      <c r="E12" s="6">
        <v>473</v>
      </c>
      <c r="F12" s="6">
        <f>E12/D12</f>
        <v>11.370192307692307</v>
      </c>
      <c r="G12" s="5">
        <v>41.64</v>
      </c>
      <c r="H12" s="6">
        <v>537.1</v>
      </c>
      <c r="I12" s="13">
        <f t="shared" si="0"/>
        <v>12.898655139289145</v>
      </c>
      <c r="J12" s="5">
        <v>42.17</v>
      </c>
      <c r="K12" s="6">
        <v>491.62</v>
      </c>
      <c r="L12" s="13">
        <f t="shared" si="1"/>
        <v>11.658050746976523</v>
      </c>
      <c r="M12" s="21">
        <f t="shared" si="2"/>
        <v>16.406616841907475</v>
      </c>
      <c r="N12" s="48"/>
      <c r="O12" s="14">
        <f t="shared" ref="O12:S12" si="6">SUM(O13:O23)</f>
        <v>50</v>
      </c>
      <c r="P12" s="14">
        <f t="shared" si="6"/>
        <v>391</v>
      </c>
      <c r="Q12" s="14">
        <f>SUM(Q13:Q23)</f>
        <v>19.890000000000004</v>
      </c>
      <c r="R12" s="14">
        <f t="shared" si="6"/>
        <v>14</v>
      </c>
      <c r="S12" s="14">
        <f t="shared" si="6"/>
        <v>16.159999999999997</v>
      </c>
      <c r="T12" s="17">
        <f t="shared" si="4"/>
        <v>16.683333333333334</v>
      </c>
      <c r="U12" s="39">
        <f>SUM(U13:U23)</f>
        <v>470</v>
      </c>
      <c r="V12" s="48"/>
      <c r="W12" s="14">
        <f t="shared" ref="W12" si="7">SUM(W13:W23)</f>
        <v>14.68</v>
      </c>
      <c r="X12" s="48"/>
      <c r="Y12" s="22">
        <v>0</v>
      </c>
    </row>
    <row r="13" spans="1:25" x14ac:dyDescent="0.3">
      <c r="A13" s="7" t="s">
        <v>9</v>
      </c>
      <c r="B13" s="4" t="s">
        <v>152</v>
      </c>
      <c r="C13" s="47"/>
      <c r="D13" s="5" t="s">
        <v>19</v>
      </c>
      <c r="E13" s="5" t="s">
        <v>19</v>
      </c>
      <c r="F13" s="6">
        <v>0</v>
      </c>
      <c r="G13" s="5" t="s">
        <v>19</v>
      </c>
      <c r="H13" s="5" t="s">
        <v>19</v>
      </c>
      <c r="I13" s="13">
        <v>0</v>
      </c>
      <c r="J13" s="5" t="s">
        <v>19</v>
      </c>
      <c r="K13" s="5" t="s">
        <v>19</v>
      </c>
      <c r="L13" s="13">
        <v>0</v>
      </c>
      <c r="M13" s="21">
        <f t="shared" si="2"/>
        <v>0</v>
      </c>
      <c r="N13" s="48"/>
      <c r="O13" s="8">
        <v>5</v>
      </c>
      <c r="P13" s="8">
        <v>26</v>
      </c>
      <c r="Q13" s="8">
        <v>1.73</v>
      </c>
      <c r="R13" s="8">
        <v>0.8</v>
      </c>
      <c r="S13" s="8">
        <v>1.28</v>
      </c>
      <c r="T13" s="17">
        <f t="shared" si="4"/>
        <v>1.2700000000000002</v>
      </c>
      <c r="U13" s="39">
        <v>60.5</v>
      </c>
      <c r="V13" s="48"/>
      <c r="W13" s="22">
        <v>1.0900000000000001</v>
      </c>
      <c r="X13" s="48"/>
      <c r="Y13" s="22">
        <v>0</v>
      </c>
    </row>
    <row r="14" spans="1:25" x14ac:dyDescent="0.3">
      <c r="A14" s="7" t="s">
        <v>10</v>
      </c>
      <c r="B14" s="4" t="s">
        <v>152</v>
      </c>
      <c r="C14" s="47"/>
      <c r="D14" s="5" t="s">
        <v>19</v>
      </c>
      <c r="E14" s="5" t="s">
        <v>19</v>
      </c>
      <c r="F14" s="6">
        <v>0</v>
      </c>
      <c r="G14" s="5" t="s">
        <v>19</v>
      </c>
      <c r="H14" s="5" t="s">
        <v>19</v>
      </c>
      <c r="I14" s="13">
        <v>0</v>
      </c>
      <c r="J14" s="5" t="s">
        <v>19</v>
      </c>
      <c r="K14" s="5" t="s">
        <v>19</v>
      </c>
      <c r="L14" s="13">
        <v>0</v>
      </c>
      <c r="M14" s="21">
        <f t="shared" si="2"/>
        <v>0</v>
      </c>
      <c r="N14" s="48"/>
      <c r="O14" s="8">
        <v>5</v>
      </c>
      <c r="P14" s="8">
        <v>26</v>
      </c>
      <c r="Q14" s="8">
        <v>1.47</v>
      </c>
      <c r="R14" s="8">
        <v>0.8</v>
      </c>
      <c r="S14" s="8">
        <v>1.28</v>
      </c>
      <c r="T14" s="17">
        <f t="shared" si="4"/>
        <v>1.1833333333333333</v>
      </c>
      <c r="U14" s="39">
        <v>64</v>
      </c>
      <c r="V14" s="48"/>
      <c r="W14" s="22">
        <v>1.08</v>
      </c>
      <c r="X14" s="48"/>
      <c r="Y14" s="22">
        <v>0</v>
      </c>
    </row>
    <row r="15" spans="1:25" x14ac:dyDescent="0.3">
      <c r="A15" s="7" t="s">
        <v>11</v>
      </c>
      <c r="B15" s="4" t="s">
        <v>152</v>
      </c>
      <c r="C15" s="47"/>
      <c r="D15" s="5" t="s">
        <v>19</v>
      </c>
      <c r="E15" s="5" t="s">
        <v>19</v>
      </c>
      <c r="F15" s="6">
        <v>0</v>
      </c>
      <c r="G15" s="5" t="s">
        <v>19</v>
      </c>
      <c r="H15" s="5" t="s">
        <v>19</v>
      </c>
      <c r="I15" s="13">
        <v>0</v>
      </c>
      <c r="J15" s="5" t="s">
        <v>19</v>
      </c>
      <c r="K15" s="5" t="s">
        <v>19</v>
      </c>
      <c r="L15" s="13">
        <v>0</v>
      </c>
      <c r="M15" s="21">
        <f t="shared" si="2"/>
        <v>0</v>
      </c>
      <c r="N15" s="48"/>
      <c r="O15" s="8">
        <v>5</v>
      </c>
      <c r="P15" s="8">
        <v>26</v>
      </c>
      <c r="Q15" s="8">
        <v>1.57</v>
      </c>
      <c r="R15" s="8">
        <v>0.8</v>
      </c>
      <c r="S15" s="8">
        <v>1.28</v>
      </c>
      <c r="T15" s="17">
        <f t="shared" si="4"/>
        <v>1.2166666666666668</v>
      </c>
      <c r="U15" s="39">
        <v>80.5</v>
      </c>
      <c r="V15" s="48"/>
      <c r="W15" s="22">
        <v>1.08</v>
      </c>
      <c r="X15" s="48"/>
      <c r="Y15" s="22">
        <v>0</v>
      </c>
    </row>
    <row r="16" spans="1:25" x14ac:dyDescent="0.3">
      <c r="A16" s="7" t="s">
        <v>12</v>
      </c>
      <c r="B16" s="4" t="s">
        <v>152</v>
      </c>
      <c r="C16" s="47"/>
      <c r="D16" s="5" t="s">
        <v>19</v>
      </c>
      <c r="E16" s="5" t="s">
        <v>19</v>
      </c>
      <c r="F16" s="6">
        <v>0</v>
      </c>
      <c r="G16" s="5" t="s">
        <v>19</v>
      </c>
      <c r="H16" s="5" t="s">
        <v>19</v>
      </c>
      <c r="I16" s="13">
        <v>0</v>
      </c>
      <c r="J16" s="5" t="s">
        <v>19</v>
      </c>
      <c r="K16" s="5" t="s">
        <v>19</v>
      </c>
      <c r="L16" s="13">
        <v>0</v>
      </c>
      <c r="M16" s="21">
        <f t="shared" si="2"/>
        <v>0</v>
      </c>
      <c r="N16" s="48"/>
      <c r="O16" s="8">
        <v>5</v>
      </c>
      <c r="P16" s="8">
        <v>26</v>
      </c>
      <c r="Q16" s="8">
        <v>1.52</v>
      </c>
      <c r="R16" s="8">
        <v>0.8</v>
      </c>
      <c r="S16" s="8">
        <v>1.28</v>
      </c>
      <c r="T16" s="17">
        <f t="shared" si="4"/>
        <v>1.2000000000000002</v>
      </c>
      <c r="U16" s="39">
        <v>67.8</v>
      </c>
      <c r="V16" s="48"/>
      <c r="W16" s="22">
        <v>1.1000000000000001</v>
      </c>
      <c r="X16" s="48"/>
      <c r="Y16" s="22">
        <v>0</v>
      </c>
    </row>
    <row r="17" spans="1:25" x14ac:dyDescent="0.3">
      <c r="A17" s="7" t="s">
        <v>13</v>
      </c>
      <c r="B17" s="4" t="s">
        <v>152</v>
      </c>
      <c r="C17" s="47"/>
      <c r="D17" s="5" t="s">
        <v>19</v>
      </c>
      <c r="E17" s="5" t="s">
        <v>19</v>
      </c>
      <c r="F17" s="6">
        <v>0</v>
      </c>
      <c r="G17" s="5" t="s">
        <v>19</v>
      </c>
      <c r="H17" s="5" t="s">
        <v>19</v>
      </c>
      <c r="I17" s="13">
        <v>0</v>
      </c>
      <c r="J17" s="5" t="s">
        <v>19</v>
      </c>
      <c r="K17" s="5" t="s">
        <v>19</v>
      </c>
      <c r="L17" s="13">
        <v>0</v>
      </c>
      <c r="M17" s="21">
        <f t="shared" si="2"/>
        <v>0</v>
      </c>
      <c r="N17" s="48"/>
      <c r="O17" s="8">
        <v>5</v>
      </c>
      <c r="P17" s="8">
        <v>72</v>
      </c>
      <c r="Q17" s="8">
        <v>1.61</v>
      </c>
      <c r="R17" s="8">
        <v>0.8</v>
      </c>
      <c r="S17" s="8">
        <v>1.28</v>
      </c>
      <c r="T17" s="17">
        <f t="shared" si="4"/>
        <v>1.2300000000000002</v>
      </c>
      <c r="U17" s="39">
        <v>80.8</v>
      </c>
      <c r="V17" s="48"/>
      <c r="W17" s="22">
        <v>1.08</v>
      </c>
      <c r="X17" s="48"/>
      <c r="Y17" s="22">
        <v>0</v>
      </c>
    </row>
    <row r="18" spans="1:25" x14ac:dyDescent="0.3">
      <c r="A18" s="7" t="s">
        <v>14</v>
      </c>
      <c r="B18" s="4" t="s">
        <v>152</v>
      </c>
      <c r="C18" s="47"/>
      <c r="D18" s="5" t="s">
        <v>19</v>
      </c>
      <c r="E18" s="5" t="s">
        <v>19</v>
      </c>
      <c r="F18" s="6">
        <v>0</v>
      </c>
      <c r="G18" s="5" t="s">
        <v>19</v>
      </c>
      <c r="H18" s="5" t="s">
        <v>19</v>
      </c>
      <c r="I18" s="13">
        <v>0</v>
      </c>
      <c r="J18" s="5" t="s">
        <v>19</v>
      </c>
      <c r="K18" s="5" t="s">
        <v>19</v>
      </c>
      <c r="L18" s="13">
        <v>0</v>
      </c>
      <c r="M18" s="21">
        <f t="shared" si="2"/>
        <v>0</v>
      </c>
      <c r="N18" s="48"/>
      <c r="O18" s="8">
        <v>0</v>
      </c>
      <c r="P18" s="8">
        <v>23</v>
      </c>
      <c r="Q18" s="8">
        <v>1.6</v>
      </c>
      <c r="R18" s="8">
        <v>0.8</v>
      </c>
      <c r="S18" s="8">
        <v>1.1599999999999999</v>
      </c>
      <c r="T18" s="17">
        <f t="shared" si="4"/>
        <v>1.1866666666666668</v>
      </c>
      <c r="U18" s="39">
        <v>44.9</v>
      </c>
      <c r="V18" s="48"/>
      <c r="W18" s="22">
        <v>1.07</v>
      </c>
      <c r="X18" s="48"/>
      <c r="Y18" s="22">
        <v>0</v>
      </c>
    </row>
    <row r="19" spans="1:25" x14ac:dyDescent="0.3">
      <c r="A19" s="7" t="s">
        <v>15</v>
      </c>
      <c r="B19" s="4" t="s">
        <v>152</v>
      </c>
      <c r="C19" s="47"/>
      <c r="D19" s="5" t="s">
        <v>19</v>
      </c>
      <c r="E19" s="5" t="s">
        <v>19</v>
      </c>
      <c r="F19" s="6">
        <v>0</v>
      </c>
      <c r="G19" s="5" t="s">
        <v>19</v>
      </c>
      <c r="H19" s="5" t="s">
        <v>19</v>
      </c>
      <c r="I19" s="13">
        <v>0</v>
      </c>
      <c r="J19" s="5" t="s">
        <v>19</v>
      </c>
      <c r="K19" s="5" t="s">
        <v>19</v>
      </c>
      <c r="L19" s="13">
        <v>0</v>
      </c>
      <c r="M19" s="21">
        <f t="shared" si="2"/>
        <v>0</v>
      </c>
      <c r="N19" s="48"/>
      <c r="O19" s="8">
        <v>5</v>
      </c>
      <c r="P19" s="8">
        <v>26</v>
      </c>
      <c r="Q19" s="8">
        <v>1.55</v>
      </c>
      <c r="R19" s="8">
        <v>0.8</v>
      </c>
      <c r="S19" s="8">
        <v>1.28</v>
      </c>
      <c r="T19" s="17">
        <f t="shared" si="4"/>
        <v>1.21</v>
      </c>
      <c r="U19" s="39">
        <v>27.9</v>
      </c>
      <c r="V19" s="48"/>
      <c r="W19" s="22">
        <v>1.07</v>
      </c>
      <c r="X19" s="48"/>
      <c r="Y19" s="22">
        <v>0</v>
      </c>
    </row>
    <row r="20" spans="1:25" x14ac:dyDescent="0.3">
      <c r="A20" s="7" t="s">
        <v>16</v>
      </c>
      <c r="B20" s="4" t="s">
        <v>152</v>
      </c>
      <c r="C20" s="47"/>
      <c r="D20" s="5" t="s">
        <v>19</v>
      </c>
      <c r="E20" s="5" t="s">
        <v>19</v>
      </c>
      <c r="F20" s="6">
        <v>0</v>
      </c>
      <c r="G20" s="5" t="s">
        <v>19</v>
      </c>
      <c r="H20" s="5" t="s">
        <v>19</v>
      </c>
      <c r="I20" s="13">
        <v>0</v>
      </c>
      <c r="J20" s="5" t="s">
        <v>19</v>
      </c>
      <c r="K20" s="5" t="s">
        <v>19</v>
      </c>
      <c r="L20" s="13">
        <v>0</v>
      </c>
      <c r="M20" s="21">
        <f t="shared" si="2"/>
        <v>0</v>
      </c>
      <c r="N20" s="48"/>
      <c r="O20" s="8">
        <v>5</v>
      </c>
      <c r="P20" s="8">
        <v>36</v>
      </c>
      <c r="Q20" s="8">
        <v>1.57</v>
      </c>
      <c r="R20" s="8">
        <v>0.8</v>
      </c>
      <c r="S20" s="8">
        <v>1.28</v>
      </c>
      <c r="T20" s="17">
        <f t="shared" si="4"/>
        <v>1.2166666666666668</v>
      </c>
      <c r="U20" s="39">
        <v>32.1</v>
      </c>
      <c r="V20" s="48"/>
      <c r="W20" s="22">
        <v>1.0900000000000001</v>
      </c>
      <c r="X20" s="48"/>
      <c r="Y20" s="22">
        <v>0</v>
      </c>
    </row>
    <row r="21" spans="1:25" x14ac:dyDescent="0.3">
      <c r="A21" s="7" t="s">
        <v>17</v>
      </c>
      <c r="B21" s="4" t="s">
        <v>152</v>
      </c>
      <c r="C21" s="47"/>
      <c r="D21" s="5" t="s">
        <v>19</v>
      </c>
      <c r="E21" s="5" t="s">
        <v>19</v>
      </c>
      <c r="F21" s="6">
        <v>0</v>
      </c>
      <c r="G21" s="5" t="s">
        <v>19</v>
      </c>
      <c r="H21" s="5" t="s">
        <v>19</v>
      </c>
      <c r="I21" s="13">
        <v>0</v>
      </c>
      <c r="J21" s="5" t="s">
        <v>19</v>
      </c>
      <c r="K21" s="5" t="s">
        <v>19</v>
      </c>
      <c r="L21" s="13">
        <v>0</v>
      </c>
      <c r="M21" s="21">
        <f t="shared" si="2"/>
        <v>0</v>
      </c>
      <c r="N21" s="48"/>
      <c r="O21" s="8">
        <v>5</v>
      </c>
      <c r="P21" s="8">
        <v>26</v>
      </c>
      <c r="Q21" s="8">
        <v>1.46</v>
      </c>
      <c r="R21" s="8">
        <v>0.8</v>
      </c>
      <c r="S21" s="8">
        <v>1.28</v>
      </c>
      <c r="T21" s="17">
        <f t="shared" si="4"/>
        <v>1.18</v>
      </c>
      <c r="U21" s="39" t="s">
        <v>150</v>
      </c>
      <c r="V21" s="48"/>
      <c r="W21" s="22">
        <v>1.07</v>
      </c>
      <c r="X21" s="48"/>
      <c r="Y21" s="22">
        <v>0</v>
      </c>
    </row>
    <row r="22" spans="1:25" x14ac:dyDescent="0.3">
      <c r="A22" s="7" t="s">
        <v>41</v>
      </c>
      <c r="B22" s="4" t="s">
        <v>152</v>
      </c>
      <c r="C22" s="47"/>
      <c r="D22" s="5" t="s">
        <v>19</v>
      </c>
      <c r="E22" s="5" t="s">
        <v>19</v>
      </c>
      <c r="F22" s="6">
        <v>0</v>
      </c>
      <c r="G22" s="5" t="s">
        <v>19</v>
      </c>
      <c r="H22" s="5" t="s">
        <v>19</v>
      </c>
      <c r="I22" s="13">
        <v>0</v>
      </c>
      <c r="J22" s="5" t="s">
        <v>19</v>
      </c>
      <c r="K22" s="5" t="s">
        <v>19</v>
      </c>
      <c r="L22" s="13">
        <v>0</v>
      </c>
      <c r="M22" s="21">
        <f t="shared" si="2"/>
        <v>0</v>
      </c>
      <c r="N22" s="48"/>
      <c r="O22" s="6">
        <v>5</v>
      </c>
      <c r="P22" s="8">
        <v>78</v>
      </c>
      <c r="Q22" s="8">
        <v>4.26</v>
      </c>
      <c r="R22" s="8">
        <v>6</v>
      </c>
      <c r="S22" s="8">
        <v>3.6</v>
      </c>
      <c r="T22" s="17">
        <f t="shared" si="4"/>
        <v>4.62</v>
      </c>
      <c r="U22" s="39">
        <v>11.5</v>
      </c>
      <c r="V22" s="48"/>
      <c r="W22" s="22">
        <v>3.85</v>
      </c>
      <c r="X22" s="48"/>
      <c r="Y22" s="22">
        <v>0</v>
      </c>
    </row>
    <row r="23" spans="1:25" x14ac:dyDescent="0.3">
      <c r="A23" s="7" t="s">
        <v>18</v>
      </c>
      <c r="B23" s="4" t="s">
        <v>152</v>
      </c>
      <c r="C23" s="47"/>
      <c r="D23" s="5" t="s">
        <v>19</v>
      </c>
      <c r="E23" s="5" t="s">
        <v>19</v>
      </c>
      <c r="F23" s="6">
        <v>0</v>
      </c>
      <c r="G23" s="5" t="s">
        <v>19</v>
      </c>
      <c r="H23" s="5" t="s">
        <v>19</v>
      </c>
      <c r="I23" s="13">
        <v>0</v>
      </c>
      <c r="J23" s="5" t="s">
        <v>19</v>
      </c>
      <c r="K23" s="5" t="s">
        <v>19</v>
      </c>
      <c r="L23" s="13">
        <v>0</v>
      </c>
      <c r="M23" s="21">
        <f t="shared" si="2"/>
        <v>0</v>
      </c>
      <c r="N23" s="48"/>
      <c r="O23" s="6">
        <v>5</v>
      </c>
      <c r="P23" s="8">
        <v>26</v>
      </c>
      <c r="Q23" s="8">
        <v>1.55</v>
      </c>
      <c r="R23" s="8">
        <v>0.8</v>
      </c>
      <c r="S23" s="8">
        <v>1.1599999999999999</v>
      </c>
      <c r="T23" s="17">
        <f t="shared" si="4"/>
        <v>1.17</v>
      </c>
      <c r="U23" s="39" t="s">
        <v>150</v>
      </c>
      <c r="V23" s="48"/>
      <c r="W23" s="22">
        <v>1.1000000000000001</v>
      </c>
      <c r="X23" s="48"/>
      <c r="Y23" s="22">
        <v>0</v>
      </c>
    </row>
    <row r="24" spans="1:25" x14ac:dyDescent="0.3">
      <c r="A24" s="4" t="s">
        <v>6</v>
      </c>
      <c r="B24" s="4" t="s">
        <v>146</v>
      </c>
      <c r="C24" s="47"/>
      <c r="D24" s="5">
        <v>4.3</v>
      </c>
      <c r="E24" s="6">
        <v>105</v>
      </c>
      <c r="F24" s="6">
        <f>E24/D24</f>
        <v>24.418604651162791</v>
      </c>
      <c r="G24" s="5">
        <v>4.3</v>
      </c>
      <c r="H24" s="6">
        <v>99.57</v>
      </c>
      <c r="I24" s="13">
        <f t="shared" si="0"/>
        <v>23.155813953488373</v>
      </c>
      <c r="J24" s="5">
        <v>4.38</v>
      </c>
      <c r="K24" s="6">
        <v>87.75</v>
      </c>
      <c r="L24" s="13">
        <f t="shared" si="1"/>
        <v>20.034246575342465</v>
      </c>
      <c r="M24" s="21">
        <f t="shared" si="2"/>
        <v>30.87462376553043</v>
      </c>
      <c r="N24" s="48"/>
      <c r="O24" s="6">
        <v>14</v>
      </c>
      <c r="P24" s="6">
        <v>26</v>
      </c>
      <c r="Q24" s="6">
        <v>14.35</v>
      </c>
      <c r="R24" s="6">
        <v>11.1</v>
      </c>
      <c r="S24" s="6">
        <v>0</v>
      </c>
      <c r="T24" s="17">
        <f>(Q24+R24+S24)/2</f>
        <v>12.725</v>
      </c>
      <c r="U24" s="39" t="s">
        <v>150</v>
      </c>
      <c r="V24" s="48"/>
      <c r="W24" s="22">
        <v>0</v>
      </c>
      <c r="X24" s="48"/>
      <c r="Y24" s="22">
        <v>11</v>
      </c>
    </row>
    <row r="25" spans="1:25" x14ac:dyDescent="0.3">
      <c r="A25" s="4" t="s">
        <v>8</v>
      </c>
      <c r="B25" s="4" t="s">
        <v>146</v>
      </c>
      <c r="C25" s="47"/>
      <c r="D25" s="5">
        <v>5.6</v>
      </c>
      <c r="E25" s="6">
        <v>114</v>
      </c>
      <c r="F25" s="6">
        <f>E25/D25</f>
        <v>20.357142857142858</v>
      </c>
      <c r="G25" s="5">
        <v>5.63</v>
      </c>
      <c r="H25" s="6">
        <v>102.53</v>
      </c>
      <c r="I25" s="13">
        <f t="shared" si="0"/>
        <v>18.211367673179396</v>
      </c>
      <c r="J25" s="5">
        <v>5.84</v>
      </c>
      <c r="K25" s="6">
        <v>95.68</v>
      </c>
      <c r="L25" s="13">
        <f t="shared" si="1"/>
        <v>16.38356164383562</v>
      </c>
      <c r="M25" s="21">
        <f t="shared" si="2"/>
        <v>25.094779626198765</v>
      </c>
      <c r="N25" s="48"/>
      <c r="O25" s="6">
        <v>7</v>
      </c>
      <c r="P25" s="6">
        <v>26</v>
      </c>
      <c r="Q25" s="6">
        <v>14.38</v>
      </c>
      <c r="R25" s="6">
        <v>11.1</v>
      </c>
      <c r="S25" s="6">
        <v>3.58</v>
      </c>
      <c r="T25" s="17">
        <f>(Q25+R25+S25)/3</f>
        <v>9.6866666666666674</v>
      </c>
      <c r="U25" s="39" t="s">
        <v>150</v>
      </c>
      <c r="V25" s="48"/>
      <c r="W25" s="22">
        <v>0</v>
      </c>
      <c r="X25" s="48"/>
      <c r="Y25" s="22">
        <v>10</v>
      </c>
    </row>
    <row r="26" spans="1:25" ht="15" customHeight="1" x14ac:dyDescent="0.3">
      <c r="A26" s="49" t="s">
        <v>43</v>
      </c>
      <c r="B26" s="49"/>
      <c r="C26" s="49"/>
      <c r="D26" s="49"/>
      <c r="E26" s="49"/>
      <c r="F26" s="49"/>
      <c r="G26" s="49"/>
      <c r="H26" s="49"/>
      <c r="I26" s="49"/>
      <c r="J26" s="49"/>
      <c r="K26" s="49"/>
      <c r="L26" s="49"/>
      <c r="M26" s="49"/>
      <c r="N26" s="49"/>
      <c r="O26" s="49"/>
      <c r="P26" s="49"/>
      <c r="Q26" s="49"/>
      <c r="R26" s="49"/>
      <c r="S26" s="49"/>
      <c r="T26" s="49"/>
      <c r="U26" s="49"/>
      <c r="V26" s="49"/>
      <c r="W26" s="49"/>
      <c r="X26" s="49"/>
      <c r="Y26" s="49"/>
    </row>
  </sheetData>
  <mergeCells count="11">
    <mergeCell ref="C1:C25"/>
    <mergeCell ref="V1:V25"/>
    <mergeCell ref="X1:X25"/>
    <mergeCell ref="A26:Y26"/>
    <mergeCell ref="D1:F1"/>
    <mergeCell ref="G1:I1"/>
    <mergeCell ref="J1:L1"/>
    <mergeCell ref="D2:F2"/>
    <mergeCell ref="G2:I2"/>
    <mergeCell ref="J2:L2"/>
    <mergeCell ref="N1:N25"/>
  </mergeCells>
  <pageMargins left="0.7" right="0.7" top="0.75" bottom="0.75" header="0.3" footer="0.3"/>
  <pageSetup orientation="portrait" r:id="rId1"/>
  <ignoredErrors>
    <ignoredError sqref="R12:S12 O12:Q12 W12" formulaRange="1"/>
    <ignoredError sqref="T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9BFA-B742-46F2-8AF4-7D3BCF7DCB08}">
  <sheetPr>
    <pageSetUpPr fitToPage="1"/>
  </sheetPr>
  <dimension ref="A1:I122"/>
  <sheetViews>
    <sheetView topLeftCell="A19" zoomScale="85" zoomScaleNormal="85" workbookViewId="0">
      <selection activeCell="B13" sqref="B13"/>
    </sheetView>
  </sheetViews>
  <sheetFormatPr defaultColWidth="9.21875" defaultRowHeight="14.4" x14ac:dyDescent="0.3"/>
  <cols>
    <col min="1" max="1" width="7.77734375" style="24" customWidth="1"/>
    <col min="2" max="2" width="31.44140625" style="24" customWidth="1"/>
    <col min="3" max="3" width="8.21875" style="25" customWidth="1"/>
    <col min="4" max="4" width="11.77734375" style="24" customWidth="1"/>
    <col min="5" max="5" width="35.77734375" style="24" customWidth="1"/>
    <col min="6" max="6" width="35.21875" style="24" customWidth="1"/>
    <col min="7" max="7" width="14.21875" style="24" bestFit="1" customWidth="1"/>
    <col min="8" max="9" width="18" style="34" customWidth="1"/>
    <col min="10" max="16384" width="9.21875" style="24"/>
  </cols>
  <sheetData>
    <row r="1" spans="1:9" ht="30" customHeight="1" x14ac:dyDescent="0.3">
      <c r="A1" s="59" t="s">
        <v>149</v>
      </c>
      <c r="B1" s="59"/>
      <c r="C1" s="59"/>
      <c r="D1" s="59"/>
      <c r="E1" s="59"/>
      <c r="F1" s="59"/>
      <c r="G1" s="59"/>
      <c r="H1" s="59"/>
      <c r="I1" s="59"/>
    </row>
    <row r="3" spans="1:9" ht="43.2" x14ac:dyDescent="0.3">
      <c r="A3" s="28">
        <v>1</v>
      </c>
      <c r="B3" s="29" t="s">
        <v>61</v>
      </c>
      <c r="C3" s="28" t="s">
        <v>62</v>
      </c>
      <c r="D3" s="29" t="s">
        <v>63</v>
      </c>
      <c r="E3" s="29" t="s">
        <v>64</v>
      </c>
      <c r="F3" s="29" t="s">
        <v>65</v>
      </c>
      <c r="G3" s="29" t="s">
        <v>66</v>
      </c>
      <c r="H3" s="37" t="s">
        <v>94</v>
      </c>
      <c r="I3" s="37" t="s">
        <v>148</v>
      </c>
    </row>
    <row r="4" spans="1:9" s="30" customFormat="1" x14ac:dyDescent="0.3">
      <c r="A4" s="27"/>
      <c r="B4" s="27" t="s">
        <v>145</v>
      </c>
      <c r="C4" s="27">
        <v>1</v>
      </c>
      <c r="D4" s="27" t="s">
        <v>54</v>
      </c>
      <c r="E4" s="27" t="s">
        <v>92</v>
      </c>
      <c r="F4" s="27">
        <v>14910501</v>
      </c>
      <c r="G4" s="27" t="s">
        <v>57</v>
      </c>
      <c r="H4" s="36">
        <v>181.89</v>
      </c>
      <c r="I4" s="36">
        <f>H4/48</f>
        <v>3.7893749999999997</v>
      </c>
    </row>
    <row r="5" spans="1:9" x14ac:dyDescent="0.3">
      <c r="A5" s="52"/>
      <c r="B5" s="52"/>
      <c r="C5" s="53" t="s">
        <v>90</v>
      </c>
      <c r="D5" s="52" t="s">
        <v>144</v>
      </c>
      <c r="E5" s="52"/>
      <c r="F5" s="52"/>
      <c r="G5" s="52"/>
      <c r="H5" s="35"/>
      <c r="I5" s="35"/>
    </row>
    <row r="6" spans="1:9" x14ac:dyDescent="0.3">
      <c r="A6" s="52"/>
      <c r="B6" s="52"/>
      <c r="C6" s="54"/>
      <c r="D6" s="52"/>
      <c r="E6" s="52"/>
      <c r="F6" s="52"/>
      <c r="G6" s="52"/>
      <c r="H6" s="35"/>
      <c r="I6" s="35"/>
    </row>
    <row r="7" spans="1:9" x14ac:dyDescent="0.3">
      <c r="A7" s="52"/>
      <c r="B7" s="52"/>
      <c r="C7" s="55"/>
      <c r="D7" s="52"/>
      <c r="E7" s="52"/>
      <c r="F7" s="52"/>
      <c r="G7" s="52"/>
      <c r="H7" s="35"/>
      <c r="I7" s="35"/>
    </row>
    <row r="8" spans="1:9" ht="43.2" x14ac:dyDescent="0.3">
      <c r="A8" s="28">
        <v>2</v>
      </c>
      <c r="B8" s="29" t="s">
        <v>61</v>
      </c>
      <c r="C8" s="28" t="s">
        <v>62</v>
      </c>
      <c r="D8" s="29" t="s">
        <v>63</v>
      </c>
      <c r="E8" s="29" t="s">
        <v>64</v>
      </c>
      <c r="F8" s="29" t="s">
        <v>65</v>
      </c>
      <c r="G8" s="29" t="s">
        <v>66</v>
      </c>
      <c r="H8" s="37" t="s">
        <v>94</v>
      </c>
      <c r="I8" s="37"/>
    </row>
    <row r="9" spans="1:9" s="30" customFormat="1" ht="28.8" x14ac:dyDescent="0.3">
      <c r="A9" s="27"/>
      <c r="B9" s="27" t="s">
        <v>143</v>
      </c>
      <c r="C9" s="27">
        <v>5</v>
      </c>
      <c r="D9" s="27" t="s">
        <v>54</v>
      </c>
      <c r="E9" s="27" t="s">
        <v>92</v>
      </c>
      <c r="F9" s="27" t="s">
        <v>142</v>
      </c>
      <c r="G9" s="27" t="s">
        <v>57</v>
      </c>
      <c r="H9" s="36">
        <v>225.79</v>
      </c>
      <c r="I9" s="36">
        <f>H9/200</f>
        <v>1.1289499999999999</v>
      </c>
    </row>
    <row r="10" spans="1:9" x14ac:dyDescent="0.3">
      <c r="A10" s="52"/>
      <c r="B10" s="52"/>
      <c r="C10" s="53" t="s">
        <v>141</v>
      </c>
      <c r="D10" s="52" t="s">
        <v>140</v>
      </c>
      <c r="E10" s="52"/>
      <c r="F10" s="52"/>
      <c r="G10" s="52"/>
      <c r="H10" s="35"/>
      <c r="I10" s="35"/>
    </row>
    <row r="11" spans="1:9" x14ac:dyDescent="0.3">
      <c r="A11" s="52"/>
      <c r="B11" s="52"/>
      <c r="C11" s="54"/>
      <c r="D11" s="52"/>
      <c r="E11" s="52"/>
      <c r="F11" s="52"/>
      <c r="G11" s="52"/>
      <c r="H11" s="35"/>
      <c r="I11" s="35"/>
    </row>
    <row r="12" spans="1:9" x14ac:dyDescent="0.3">
      <c r="A12" s="52"/>
      <c r="B12" s="52"/>
      <c r="C12" s="55"/>
      <c r="D12" s="52"/>
      <c r="E12" s="52"/>
      <c r="F12" s="52"/>
      <c r="G12" s="52"/>
      <c r="H12" s="35"/>
      <c r="I12" s="35"/>
    </row>
    <row r="13" spans="1:9" ht="43.2" x14ac:dyDescent="0.3">
      <c r="A13" s="28">
        <v>3</v>
      </c>
      <c r="B13" s="29" t="s">
        <v>61</v>
      </c>
      <c r="C13" s="28" t="s">
        <v>62</v>
      </c>
      <c r="D13" s="29" t="s">
        <v>63</v>
      </c>
      <c r="E13" s="29" t="s">
        <v>64</v>
      </c>
      <c r="F13" s="29" t="s">
        <v>65</v>
      </c>
      <c r="G13" s="29" t="s">
        <v>66</v>
      </c>
      <c r="H13" s="37" t="s">
        <v>94</v>
      </c>
      <c r="I13" s="37"/>
    </row>
    <row r="14" spans="1:9" s="30" customFormat="1" ht="28.8" x14ac:dyDescent="0.3">
      <c r="A14" s="27"/>
      <c r="B14" s="27" t="s">
        <v>139</v>
      </c>
      <c r="C14" s="27">
        <v>1</v>
      </c>
      <c r="D14" s="27" t="s">
        <v>54</v>
      </c>
      <c r="E14" s="27" t="s">
        <v>92</v>
      </c>
      <c r="F14" s="27" t="s">
        <v>138</v>
      </c>
      <c r="G14" s="27" t="s">
        <v>57</v>
      </c>
      <c r="H14" s="36">
        <v>1178.0999999999999</v>
      </c>
      <c r="I14" s="36">
        <f>H14/200</f>
        <v>5.8904999999999994</v>
      </c>
    </row>
    <row r="15" spans="1:9" x14ac:dyDescent="0.3">
      <c r="A15" s="52"/>
      <c r="B15" s="52"/>
      <c r="C15" s="53" t="s">
        <v>84</v>
      </c>
      <c r="D15" s="52" t="s">
        <v>135</v>
      </c>
      <c r="E15" s="52"/>
      <c r="F15" s="52"/>
      <c r="G15" s="52"/>
      <c r="H15" s="35"/>
      <c r="I15" s="35"/>
    </row>
    <row r="16" spans="1:9" x14ac:dyDescent="0.3">
      <c r="A16" s="52"/>
      <c r="B16" s="52"/>
      <c r="C16" s="54"/>
      <c r="D16" s="52"/>
      <c r="E16" s="52"/>
      <c r="F16" s="52"/>
      <c r="G16" s="52"/>
      <c r="H16" s="35"/>
      <c r="I16" s="35"/>
    </row>
    <row r="17" spans="1:9" x14ac:dyDescent="0.3">
      <c r="A17" s="52"/>
      <c r="B17" s="52"/>
      <c r="C17" s="55"/>
      <c r="D17" s="52"/>
      <c r="E17" s="52"/>
      <c r="F17" s="52"/>
      <c r="G17" s="52"/>
      <c r="H17" s="35"/>
      <c r="I17" s="35"/>
    </row>
    <row r="18" spans="1:9" ht="43.2" x14ac:dyDescent="0.3">
      <c r="A18" s="28">
        <v>4</v>
      </c>
      <c r="B18" s="29" t="s">
        <v>61</v>
      </c>
      <c r="C18" s="28" t="s">
        <v>62</v>
      </c>
      <c r="D18" s="29" t="s">
        <v>63</v>
      </c>
      <c r="E18" s="29" t="s">
        <v>64</v>
      </c>
      <c r="F18" s="29" t="s">
        <v>65</v>
      </c>
      <c r="G18" s="29" t="s">
        <v>66</v>
      </c>
      <c r="H18" s="37" t="s">
        <v>94</v>
      </c>
      <c r="I18" s="37"/>
    </row>
    <row r="19" spans="1:9" s="30" customFormat="1" ht="28.8" x14ac:dyDescent="0.3">
      <c r="A19" s="27"/>
      <c r="B19" s="27" t="s">
        <v>137</v>
      </c>
      <c r="C19" s="27">
        <v>2</v>
      </c>
      <c r="D19" s="27" t="s">
        <v>54</v>
      </c>
      <c r="E19" s="27" t="s">
        <v>92</v>
      </c>
      <c r="F19" s="27" t="s">
        <v>136</v>
      </c>
      <c r="G19" s="27" t="s">
        <v>57</v>
      </c>
      <c r="H19" s="36">
        <v>1178.0999999999999</v>
      </c>
      <c r="I19" s="36">
        <f>H19/200</f>
        <v>5.8904999999999994</v>
      </c>
    </row>
    <row r="20" spans="1:9" x14ac:dyDescent="0.3">
      <c r="A20" s="52"/>
      <c r="B20" s="52"/>
      <c r="C20" s="56" t="s">
        <v>59</v>
      </c>
      <c r="D20" s="52" t="s">
        <v>135</v>
      </c>
      <c r="E20" s="52"/>
      <c r="F20" s="52"/>
      <c r="G20" s="52"/>
      <c r="H20" s="52"/>
      <c r="I20" s="32"/>
    </row>
    <row r="21" spans="1:9" x14ac:dyDescent="0.3">
      <c r="A21" s="52"/>
      <c r="B21" s="52"/>
      <c r="C21" s="57"/>
      <c r="D21" s="52"/>
      <c r="E21" s="52"/>
      <c r="F21" s="52"/>
      <c r="G21" s="52"/>
      <c r="H21" s="52"/>
      <c r="I21" s="32"/>
    </row>
    <row r="22" spans="1:9" x14ac:dyDescent="0.3">
      <c r="A22" s="52"/>
      <c r="B22" s="52"/>
      <c r="C22" s="58"/>
      <c r="D22" s="52"/>
      <c r="E22" s="52"/>
      <c r="F22" s="52"/>
      <c r="G22" s="52"/>
      <c r="H22" s="52"/>
      <c r="I22" s="32"/>
    </row>
    <row r="23" spans="1:9" ht="43.2" x14ac:dyDescent="0.3">
      <c r="A23" s="28">
        <v>5</v>
      </c>
      <c r="B23" s="29" t="s">
        <v>61</v>
      </c>
      <c r="C23" s="28" t="s">
        <v>62</v>
      </c>
      <c r="D23" s="29" t="s">
        <v>63</v>
      </c>
      <c r="E23" s="29" t="s">
        <v>64</v>
      </c>
      <c r="F23" s="29" t="s">
        <v>65</v>
      </c>
      <c r="G23" s="29" t="s">
        <v>66</v>
      </c>
      <c r="H23" s="37" t="s">
        <v>94</v>
      </c>
      <c r="I23" s="37"/>
    </row>
    <row r="24" spans="1:9" s="30" customFormat="1" ht="28.8" x14ac:dyDescent="0.3">
      <c r="A24" s="27"/>
      <c r="B24" s="27" t="s">
        <v>134</v>
      </c>
      <c r="C24" s="27">
        <v>2</v>
      </c>
      <c r="D24" s="27" t="s">
        <v>54</v>
      </c>
      <c r="E24" s="27" t="s">
        <v>92</v>
      </c>
      <c r="F24" s="27" t="s">
        <v>133</v>
      </c>
      <c r="G24" s="27" t="s">
        <v>57</v>
      </c>
      <c r="H24" s="36">
        <v>138.6</v>
      </c>
      <c r="I24" s="36">
        <f>H24/20</f>
        <v>6.93</v>
      </c>
    </row>
    <row r="25" spans="1:9" x14ac:dyDescent="0.3">
      <c r="A25" s="52"/>
      <c r="B25" s="52"/>
      <c r="C25" s="53" t="s">
        <v>76</v>
      </c>
      <c r="D25" s="52" t="s">
        <v>132</v>
      </c>
      <c r="E25" s="52"/>
      <c r="F25" s="52"/>
      <c r="G25" s="52"/>
      <c r="H25" s="35"/>
      <c r="I25" s="35"/>
    </row>
    <row r="26" spans="1:9" x14ac:dyDescent="0.3">
      <c r="A26" s="52"/>
      <c r="B26" s="52"/>
      <c r="C26" s="54"/>
      <c r="D26" s="52"/>
      <c r="E26" s="52"/>
      <c r="F26" s="52"/>
      <c r="G26" s="52"/>
      <c r="H26" s="35"/>
      <c r="I26" s="35"/>
    </row>
    <row r="27" spans="1:9" x14ac:dyDescent="0.3">
      <c r="A27" s="52"/>
      <c r="B27" s="52"/>
      <c r="C27" s="55"/>
      <c r="D27" s="52"/>
      <c r="E27" s="52"/>
      <c r="F27" s="52"/>
      <c r="G27" s="52"/>
      <c r="H27" s="35"/>
      <c r="I27" s="35"/>
    </row>
    <row r="28" spans="1:9" ht="43.2" x14ac:dyDescent="0.3">
      <c r="A28" s="28">
        <v>6</v>
      </c>
      <c r="B28" s="29" t="s">
        <v>61</v>
      </c>
      <c r="C28" s="28" t="s">
        <v>62</v>
      </c>
      <c r="D28" s="29" t="s">
        <v>63</v>
      </c>
      <c r="E28" s="29" t="s">
        <v>64</v>
      </c>
      <c r="F28" s="29" t="s">
        <v>65</v>
      </c>
      <c r="G28" s="29" t="s">
        <v>66</v>
      </c>
      <c r="H28" s="37" t="s">
        <v>94</v>
      </c>
      <c r="I28" s="37"/>
    </row>
    <row r="29" spans="1:9" s="30" customFormat="1" ht="43.2" x14ac:dyDescent="0.3">
      <c r="A29" s="27"/>
      <c r="B29" s="27" t="s">
        <v>131</v>
      </c>
      <c r="C29" s="27">
        <v>1</v>
      </c>
      <c r="D29" s="27" t="s">
        <v>54</v>
      </c>
      <c r="E29" s="27" t="s">
        <v>92</v>
      </c>
      <c r="F29" s="27" t="s">
        <v>130</v>
      </c>
      <c r="G29" s="27" t="s">
        <v>57</v>
      </c>
      <c r="H29" s="36">
        <v>179.74</v>
      </c>
      <c r="I29" s="36">
        <f>H29/50</f>
        <v>3.5948000000000002</v>
      </c>
    </row>
    <row r="30" spans="1:9" x14ac:dyDescent="0.3">
      <c r="A30" s="52"/>
      <c r="B30" s="52"/>
      <c r="C30" s="53" t="s">
        <v>90</v>
      </c>
      <c r="D30" s="52" t="s">
        <v>129</v>
      </c>
      <c r="E30" s="52"/>
      <c r="F30" s="52"/>
      <c r="G30" s="52"/>
      <c r="H30" s="35"/>
      <c r="I30" s="35"/>
    </row>
    <row r="31" spans="1:9" x14ac:dyDescent="0.3">
      <c r="A31" s="52"/>
      <c r="B31" s="52"/>
      <c r="C31" s="54"/>
      <c r="D31" s="52"/>
      <c r="E31" s="52"/>
      <c r="F31" s="52"/>
      <c r="G31" s="52"/>
      <c r="H31" s="35"/>
      <c r="I31" s="35"/>
    </row>
    <row r="32" spans="1:9" x14ac:dyDescent="0.3">
      <c r="A32" s="52"/>
      <c r="B32" s="52"/>
      <c r="C32" s="55"/>
      <c r="D32" s="52"/>
      <c r="E32" s="52"/>
      <c r="F32" s="52"/>
      <c r="G32" s="52"/>
      <c r="H32" s="35"/>
      <c r="I32" s="35"/>
    </row>
    <row r="33" spans="1:9" ht="43.2" x14ac:dyDescent="0.3">
      <c r="A33" s="28">
        <v>7</v>
      </c>
      <c r="B33" s="29" t="s">
        <v>61</v>
      </c>
      <c r="C33" s="28" t="s">
        <v>62</v>
      </c>
      <c r="D33" s="29" t="s">
        <v>63</v>
      </c>
      <c r="E33" s="29" t="s">
        <v>64</v>
      </c>
      <c r="F33" s="29" t="s">
        <v>65</v>
      </c>
      <c r="G33" s="29" t="s">
        <v>66</v>
      </c>
      <c r="H33" s="37" t="s">
        <v>94</v>
      </c>
      <c r="I33" s="37"/>
    </row>
    <row r="34" spans="1:9" s="30" customFormat="1" ht="28.8" x14ac:dyDescent="0.3">
      <c r="A34" s="27"/>
      <c r="B34" s="27" t="s">
        <v>128</v>
      </c>
      <c r="C34" s="27">
        <v>1</v>
      </c>
      <c r="D34" s="27" t="s">
        <v>54</v>
      </c>
      <c r="E34" s="27" t="s">
        <v>92</v>
      </c>
      <c r="F34" s="27" t="s">
        <v>127</v>
      </c>
      <c r="G34" s="27" t="s">
        <v>57</v>
      </c>
      <c r="H34" s="36">
        <v>387.11</v>
      </c>
      <c r="I34" s="36">
        <f>H34/50</f>
        <v>7.7422000000000004</v>
      </c>
    </row>
    <row r="35" spans="1:9" x14ac:dyDescent="0.3">
      <c r="A35" s="52" t="s">
        <v>58</v>
      </c>
      <c r="B35" s="52"/>
      <c r="C35" s="53" t="s">
        <v>90</v>
      </c>
      <c r="D35" s="52" t="s">
        <v>126</v>
      </c>
      <c r="E35" s="52"/>
      <c r="F35" s="52"/>
      <c r="G35" s="52"/>
      <c r="H35" s="35"/>
      <c r="I35" s="35"/>
    </row>
    <row r="36" spans="1:9" x14ac:dyDescent="0.3">
      <c r="A36" s="52"/>
      <c r="B36" s="52"/>
      <c r="C36" s="54"/>
      <c r="D36" s="52"/>
      <c r="E36" s="52"/>
      <c r="F36" s="52"/>
      <c r="G36" s="52"/>
      <c r="H36" s="35"/>
      <c r="I36" s="35"/>
    </row>
    <row r="37" spans="1:9" x14ac:dyDescent="0.3">
      <c r="A37" s="52"/>
      <c r="B37" s="52"/>
      <c r="C37" s="55"/>
      <c r="D37" s="52"/>
      <c r="E37" s="52"/>
      <c r="F37" s="52"/>
      <c r="G37" s="52"/>
      <c r="H37" s="35"/>
      <c r="I37" s="35"/>
    </row>
    <row r="38" spans="1:9" ht="43.2" x14ac:dyDescent="0.3">
      <c r="A38" s="28">
        <v>8</v>
      </c>
      <c r="B38" s="29" t="s">
        <v>61</v>
      </c>
      <c r="C38" s="28" t="s">
        <v>62</v>
      </c>
      <c r="D38" s="29" t="s">
        <v>63</v>
      </c>
      <c r="E38" s="29" t="s">
        <v>64</v>
      </c>
      <c r="F38" s="29" t="s">
        <v>65</v>
      </c>
      <c r="G38" s="29" t="s">
        <v>66</v>
      </c>
      <c r="H38" s="37" t="s">
        <v>94</v>
      </c>
      <c r="I38" s="37"/>
    </row>
    <row r="39" spans="1:9" ht="28.8" x14ac:dyDescent="0.3">
      <c r="A39" s="27"/>
      <c r="B39" s="27" t="s">
        <v>125</v>
      </c>
      <c r="C39" s="27">
        <v>5</v>
      </c>
      <c r="D39" s="27" t="s">
        <v>54</v>
      </c>
      <c r="E39" s="27" t="s">
        <v>92</v>
      </c>
      <c r="F39" s="27" t="s">
        <v>124</v>
      </c>
      <c r="G39" s="27" t="s">
        <v>57</v>
      </c>
      <c r="H39" s="36">
        <v>367.4</v>
      </c>
      <c r="I39" s="36">
        <f>H39/20</f>
        <v>18.369999999999997</v>
      </c>
    </row>
    <row r="40" spans="1:9" x14ac:dyDescent="0.3">
      <c r="A40" s="52" t="s">
        <v>58</v>
      </c>
      <c r="B40" s="52"/>
      <c r="C40" s="53" t="s">
        <v>116</v>
      </c>
      <c r="D40" s="52" t="s">
        <v>123</v>
      </c>
      <c r="E40" s="52"/>
      <c r="F40" s="52"/>
      <c r="G40" s="52"/>
      <c r="H40" s="35"/>
      <c r="I40" s="35"/>
    </row>
    <row r="41" spans="1:9" x14ac:dyDescent="0.3">
      <c r="A41" s="52"/>
      <c r="B41" s="52"/>
      <c r="C41" s="54"/>
      <c r="D41" s="52"/>
      <c r="E41" s="52"/>
      <c r="F41" s="52"/>
      <c r="G41" s="52"/>
      <c r="H41" s="35"/>
      <c r="I41" s="35"/>
    </row>
    <row r="42" spans="1:9" x14ac:dyDescent="0.3">
      <c r="A42" s="52"/>
      <c r="B42" s="52"/>
      <c r="C42" s="55"/>
      <c r="D42" s="52"/>
      <c r="E42" s="52"/>
      <c r="F42" s="52"/>
      <c r="G42" s="52"/>
      <c r="H42" s="35"/>
      <c r="I42" s="35"/>
    </row>
    <row r="43" spans="1:9" ht="43.2" x14ac:dyDescent="0.3">
      <c r="A43" s="28">
        <v>9</v>
      </c>
      <c r="B43" s="29" t="s">
        <v>61</v>
      </c>
      <c r="C43" s="28" t="s">
        <v>62</v>
      </c>
      <c r="D43" s="29" t="s">
        <v>63</v>
      </c>
      <c r="E43" s="29" t="s">
        <v>64</v>
      </c>
      <c r="F43" s="29" t="s">
        <v>65</v>
      </c>
      <c r="G43" s="29" t="s">
        <v>66</v>
      </c>
      <c r="H43" s="37" t="s">
        <v>94</v>
      </c>
      <c r="I43" s="37"/>
    </row>
    <row r="44" spans="1:9" ht="43.2" x14ac:dyDescent="0.3">
      <c r="A44" s="27"/>
      <c r="B44" s="27" t="s">
        <v>122</v>
      </c>
      <c r="C44" s="27">
        <v>15</v>
      </c>
      <c r="D44" s="27" t="s">
        <v>54</v>
      </c>
      <c r="E44" s="27" t="s">
        <v>92</v>
      </c>
      <c r="F44" s="27" t="s">
        <v>121</v>
      </c>
      <c r="G44" s="27" t="s">
        <v>57</v>
      </c>
      <c r="H44" s="36">
        <v>174.25</v>
      </c>
      <c r="I44" s="36">
        <f>H44/100</f>
        <v>1.7424999999999999</v>
      </c>
    </row>
    <row r="45" spans="1:9" ht="14.55" customHeight="1" x14ac:dyDescent="0.3">
      <c r="A45" s="52" t="s">
        <v>58</v>
      </c>
      <c r="B45" s="52"/>
      <c r="C45" s="53" t="s">
        <v>120</v>
      </c>
      <c r="D45" s="52" t="s">
        <v>119</v>
      </c>
      <c r="E45" s="52"/>
      <c r="F45" s="52"/>
      <c r="G45" s="52"/>
      <c r="H45" s="35"/>
      <c r="I45" s="35"/>
    </row>
    <row r="46" spans="1:9" ht="14.55" customHeight="1" x14ac:dyDescent="0.3">
      <c r="A46" s="52"/>
      <c r="B46" s="52"/>
      <c r="C46" s="54"/>
      <c r="D46" s="52"/>
      <c r="E46" s="52"/>
      <c r="F46" s="52"/>
      <c r="G46" s="52"/>
      <c r="H46" s="35"/>
      <c r="I46" s="35"/>
    </row>
    <row r="47" spans="1:9" ht="14.55" customHeight="1" x14ac:dyDescent="0.3">
      <c r="A47" s="52"/>
      <c r="B47" s="52"/>
      <c r="C47" s="55"/>
      <c r="D47" s="52"/>
      <c r="E47" s="52"/>
      <c r="F47" s="52"/>
      <c r="G47" s="52"/>
      <c r="H47" s="35"/>
      <c r="I47" s="35"/>
    </row>
    <row r="48" spans="1:9" ht="43.2" x14ac:dyDescent="0.3">
      <c r="A48" s="28">
        <v>10</v>
      </c>
      <c r="B48" s="29" t="s">
        <v>61</v>
      </c>
      <c r="C48" s="28" t="s">
        <v>62</v>
      </c>
      <c r="D48" s="29" t="s">
        <v>63</v>
      </c>
      <c r="E48" s="29" t="s">
        <v>64</v>
      </c>
      <c r="F48" s="29" t="s">
        <v>65</v>
      </c>
      <c r="G48" s="29" t="s">
        <v>66</v>
      </c>
      <c r="H48" s="37" t="s">
        <v>94</v>
      </c>
      <c r="I48" s="37"/>
    </row>
    <row r="49" spans="1:9" ht="43.2" x14ac:dyDescent="0.3">
      <c r="A49" s="27"/>
      <c r="B49" s="27" t="s">
        <v>118</v>
      </c>
      <c r="C49" s="27">
        <v>5</v>
      </c>
      <c r="D49" s="27" t="s">
        <v>54</v>
      </c>
      <c r="E49" s="27" t="s">
        <v>92</v>
      </c>
      <c r="F49" s="27" t="s">
        <v>117</v>
      </c>
      <c r="G49" s="27" t="s">
        <v>57</v>
      </c>
      <c r="H49" s="36">
        <v>182.8</v>
      </c>
      <c r="I49" s="36">
        <f>H49/100</f>
        <v>1.8280000000000001</v>
      </c>
    </row>
    <row r="50" spans="1:9" x14ac:dyDescent="0.3">
      <c r="A50" s="52" t="s">
        <v>58</v>
      </c>
      <c r="B50" s="52"/>
      <c r="C50" s="53" t="s">
        <v>116</v>
      </c>
      <c r="D50" s="52" t="s">
        <v>115</v>
      </c>
      <c r="E50" s="52"/>
      <c r="F50" s="52"/>
      <c r="G50" s="52"/>
      <c r="H50" s="35"/>
      <c r="I50" s="35"/>
    </row>
    <row r="51" spans="1:9" x14ac:dyDescent="0.3">
      <c r="A51" s="52"/>
      <c r="B51" s="52"/>
      <c r="C51" s="54"/>
      <c r="D51" s="52"/>
      <c r="E51" s="52"/>
      <c r="F51" s="52"/>
      <c r="G51" s="52"/>
      <c r="H51" s="35"/>
      <c r="I51" s="35"/>
    </row>
    <row r="52" spans="1:9" x14ac:dyDescent="0.3">
      <c r="A52" s="52"/>
      <c r="B52" s="52"/>
      <c r="C52" s="55"/>
      <c r="D52" s="52"/>
      <c r="E52" s="52"/>
      <c r="F52" s="52"/>
      <c r="G52" s="52"/>
      <c r="H52" s="35"/>
      <c r="I52" s="35"/>
    </row>
    <row r="53" spans="1:9" ht="43.2" x14ac:dyDescent="0.3">
      <c r="A53" s="28">
        <v>11</v>
      </c>
      <c r="B53" s="29" t="s">
        <v>61</v>
      </c>
      <c r="C53" s="28" t="s">
        <v>62</v>
      </c>
      <c r="D53" s="29" t="s">
        <v>63</v>
      </c>
      <c r="E53" s="29" t="s">
        <v>64</v>
      </c>
      <c r="F53" s="29" t="s">
        <v>65</v>
      </c>
      <c r="G53" s="29" t="s">
        <v>66</v>
      </c>
      <c r="H53" s="37" t="s">
        <v>94</v>
      </c>
      <c r="I53" s="37"/>
    </row>
    <row r="54" spans="1:9" x14ac:dyDescent="0.3">
      <c r="A54" s="27"/>
      <c r="B54" s="27" t="s">
        <v>114</v>
      </c>
      <c r="C54" s="27">
        <v>10</v>
      </c>
      <c r="D54" s="27" t="s">
        <v>54</v>
      </c>
      <c r="E54" s="27" t="s">
        <v>55</v>
      </c>
      <c r="F54" s="27" t="s">
        <v>113</v>
      </c>
      <c r="G54" s="27" t="s">
        <v>57</v>
      </c>
      <c r="H54" s="36">
        <v>36.99</v>
      </c>
      <c r="I54" s="36">
        <f>H54/4000</f>
        <v>9.2475000000000005E-3</v>
      </c>
    </row>
    <row r="55" spans="1:9" x14ac:dyDescent="0.3">
      <c r="A55" s="52" t="s">
        <v>58</v>
      </c>
      <c r="B55" s="52"/>
      <c r="C55" s="53" t="s">
        <v>112</v>
      </c>
      <c r="D55" s="52" t="s">
        <v>111</v>
      </c>
      <c r="E55" s="52"/>
      <c r="F55" s="52"/>
      <c r="G55" s="52"/>
      <c r="H55" s="35"/>
      <c r="I55" s="35"/>
    </row>
    <row r="56" spans="1:9" x14ac:dyDescent="0.3">
      <c r="A56" s="52"/>
      <c r="B56" s="52"/>
      <c r="C56" s="54"/>
      <c r="D56" s="52"/>
      <c r="E56" s="52"/>
      <c r="F56" s="52"/>
      <c r="G56" s="52"/>
      <c r="H56" s="35"/>
      <c r="I56" s="35"/>
    </row>
    <row r="57" spans="1:9" x14ac:dyDescent="0.3">
      <c r="A57" s="52"/>
      <c r="B57" s="52"/>
      <c r="C57" s="55"/>
      <c r="D57" s="52"/>
      <c r="E57" s="52"/>
      <c r="F57" s="52"/>
      <c r="G57" s="52"/>
      <c r="H57" s="35"/>
      <c r="I57" s="35"/>
    </row>
    <row r="58" spans="1:9" ht="43.2" x14ac:dyDescent="0.3">
      <c r="A58" s="28">
        <v>12</v>
      </c>
      <c r="B58" s="29" t="s">
        <v>61</v>
      </c>
      <c r="C58" s="28" t="s">
        <v>62</v>
      </c>
      <c r="D58" s="29" t="s">
        <v>63</v>
      </c>
      <c r="E58" s="29" t="s">
        <v>64</v>
      </c>
      <c r="F58" s="29" t="s">
        <v>65</v>
      </c>
      <c r="G58" s="29" t="s">
        <v>66</v>
      </c>
      <c r="H58" s="37" t="s">
        <v>94</v>
      </c>
      <c r="I58" s="37"/>
    </row>
    <row r="59" spans="1:9" ht="28.8" x14ac:dyDescent="0.3">
      <c r="A59" s="27"/>
      <c r="B59" s="27" t="s">
        <v>110</v>
      </c>
      <c r="C59" s="27">
        <v>4</v>
      </c>
      <c r="D59" s="27" t="s">
        <v>54</v>
      </c>
      <c r="E59" s="27" t="s">
        <v>55</v>
      </c>
      <c r="F59" s="27" t="s">
        <v>109</v>
      </c>
      <c r="G59" s="27" t="s">
        <v>57</v>
      </c>
      <c r="H59" s="36">
        <v>27</v>
      </c>
      <c r="I59" s="36">
        <f>H59/5000</f>
        <v>5.4000000000000003E-3</v>
      </c>
    </row>
    <row r="60" spans="1:9" ht="14.55" customHeight="1" x14ac:dyDescent="0.3">
      <c r="A60" s="52" t="s">
        <v>58</v>
      </c>
      <c r="B60" s="52"/>
      <c r="C60" s="53" t="s">
        <v>108</v>
      </c>
      <c r="D60" s="52" t="s">
        <v>107</v>
      </c>
      <c r="E60" s="52"/>
      <c r="F60" s="52"/>
      <c r="G60" s="52"/>
      <c r="H60" s="35"/>
      <c r="I60" s="35"/>
    </row>
    <row r="61" spans="1:9" ht="14.55" customHeight="1" x14ac:dyDescent="0.3">
      <c r="A61" s="52"/>
      <c r="B61" s="52"/>
      <c r="C61" s="54"/>
      <c r="D61" s="52"/>
      <c r="E61" s="52"/>
      <c r="F61" s="52"/>
      <c r="G61" s="52"/>
      <c r="H61" s="35"/>
      <c r="I61" s="35"/>
    </row>
    <row r="62" spans="1:9" ht="14.55" customHeight="1" x14ac:dyDescent="0.3">
      <c r="A62" s="52"/>
      <c r="B62" s="52"/>
      <c r="C62" s="55"/>
      <c r="D62" s="52"/>
      <c r="E62" s="52"/>
      <c r="F62" s="52"/>
      <c r="G62" s="52"/>
      <c r="H62" s="35"/>
      <c r="I62" s="35"/>
    </row>
    <row r="63" spans="1:9" ht="43.2" x14ac:dyDescent="0.3">
      <c r="A63" s="28">
        <v>13</v>
      </c>
      <c r="B63" s="29" t="s">
        <v>61</v>
      </c>
      <c r="C63" s="28" t="s">
        <v>62</v>
      </c>
      <c r="D63" s="29" t="s">
        <v>63</v>
      </c>
      <c r="E63" s="29" t="s">
        <v>64</v>
      </c>
      <c r="F63" s="29" t="s">
        <v>65</v>
      </c>
      <c r="G63" s="29" t="s">
        <v>66</v>
      </c>
      <c r="H63" s="37" t="s">
        <v>94</v>
      </c>
      <c r="I63" s="37"/>
    </row>
    <row r="64" spans="1:9" x14ac:dyDescent="0.3">
      <c r="A64" s="27"/>
      <c r="B64" s="27" t="s">
        <v>106</v>
      </c>
      <c r="C64" s="27">
        <v>2</v>
      </c>
      <c r="D64" s="27" t="s">
        <v>54</v>
      </c>
      <c r="E64" s="27" t="s">
        <v>55</v>
      </c>
      <c r="F64" s="27" t="s">
        <v>105</v>
      </c>
      <c r="G64" s="27" t="s">
        <v>57</v>
      </c>
      <c r="H64" s="36">
        <v>89</v>
      </c>
      <c r="I64" s="36">
        <f>H64/500</f>
        <v>0.17799999999999999</v>
      </c>
    </row>
    <row r="65" spans="1:9" x14ac:dyDescent="0.3">
      <c r="A65" s="52" t="s">
        <v>58</v>
      </c>
      <c r="B65" s="52"/>
      <c r="C65" s="53" t="s">
        <v>59</v>
      </c>
      <c r="D65" s="52" t="s">
        <v>104</v>
      </c>
      <c r="E65" s="52"/>
      <c r="F65" s="52"/>
      <c r="G65" s="52"/>
      <c r="H65" s="35"/>
      <c r="I65" s="35"/>
    </row>
    <row r="66" spans="1:9" x14ac:dyDescent="0.3">
      <c r="A66" s="52"/>
      <c r="B66" s="52"/>
      <c r="C66" s="54"/>
      <c r="D66" s="52"/>
      <c r="E66" s="52"/>
      <c r="F66" s="52"/>
      <c r="G66" s="52"/>
      <c r="H66" s="35"/>
      <c r="I66" s="35"/>
    </row>
    <row r="67" spans="1:9" x14ac:dyDescent="0.3">
      <c r="A67" s="52"/>
      <c r="B67" s="52"/>
      <c r="C67" s="55"/>
      <c r="D67" s="52"/>
      <c r="E67" s="52"/>
      <c r="F67" s="52"/>
      <c r="G67" s="52"/>
      <c r="H67" s="35"/>
      <c r="I67" s="35"/>
    </row>
    <row r="68" spans="1:9" ht="43.2" x14ac:dyDescent="0.3">
      <c r="A68" s="28">
        <v>14</v>
      </c>
      <c r="B68" s="29" t="s">
        <v>61</v>
      </c>
      <c r="C68" s="28" t="s">
        <v>62</v>
      </c>
      <c r="D68" s="29" t="s">
        <v>63</v>
      </c>
      <c r="E68" s="29" t="s">
        <v>64</v>
      </c>
      <c r="F68" s="29" t="s">
        <v>65</v>
      </c>
      <c r="G68" s="29" t="s">
        <v>66</v>
      </c>
      <c r="H68" s="37" t="s">
        <v>94</v>
      </c>
      <c r="I68" s="37"/>
    </row>
    <row r="69" spans="1:9" ht="28.8" x14ac:dyDescent="0.3">
      <c r="A69" s="27"/>
      <c r="B69" s="27" t="s">
        <v>103</v>
      </c>
      <c r="C69" s="27">
        <v>1</v>
      </c>
      <c r="D69" s="27" t="s">
        <v>54</v>
      </c>
      <c r="E69" s="27" t="s">
        <v>55</v>
      </c>
      <c r="F69" s="27" t="s">
        <v>102</v>
      </c>
      <c r="G69" s="27" t="s">
        <v>57</v>
      </c>
      <c r="H69" s="36">
        <v>19.989999999999998</v>
      </c>
      <c r="I69" s="36">
        <f>H69/100</f>
        <v>0.19989999999999999</v>
      </c>
    </row>
    <row r="70" spans="1:9" x14ac:dyDescent="0.3">
      <c r="A70" s="52" t="s">
        <v>58</v>
      </c>
      <c r="B70" s="52"/>
      <c r="C70" s="53" t="s">
        <v>90</v>
      </c>
      <c r="D70" s="52" t="s">
        <v>101</v>
      </c>
      <c r="E70" s="52"/>
      <c r="F70" s="52"/>
      <c r="G70" s="52"/>
      <c r="H70" s="35"/>
      <c r="I70" s="35"/>
    </row>
    <row r="71" spans="1:9" x14ac:dyDescent="0.3">
      <c r="A71" s="52"/>
      <c r="B71" s="52"/>
      <c r="C71" s="54"/>
      <c r="D71" s="52"/>
      <c r="E71" s="52"/>
      <c r="F71" s="52"/>
      <c r="G71" s="52"/>
      <c r="H71" s="35"/>
      <c r="I71" s="35"/>
    </row>
    <row r="72" spans="1:9" x14ac:dyDescent="0.3">
      <c r="A72" s="52"/>
      <c r="B72" s="52"/>
      <c r="C72" s="55"/>
      <c r="D72" s="52"/>
      <c r="E72" s="52"/>
      <c r="F72" s="52"/>
      <c r="G72" s="52"/>
      <c r="H72" s="35"/>
      <c r="I72" s="35"/>
    </row>
    <row r="73" spans="1:9" ht="43.2" x14ac:dyDescent="0.3">
      <c r="A73" s="28">
        <v>15</v>
      </c>
      <c r="B73" s="29" t="s">
        <v>61</v>
      </c>
      <c r="C73" s="28" t="s">
        <v>62</v>
      </c>
      <c r="D73" s="29" t="s">
        <v>63</v>
      </c>
      <c r="E73" s="29" t="s">
        <v>64</v>
      </c>
      <c r="F73" s="29" t="s">
        <v>65</v>
      </c>
      <c r="G73" s="29" t="s">
        <v>66</v>
      </c>
      <c r="H73" s="37" t="s">
        <v>94</v>
      </c>
      <c r="I73" s="37"/>
    </row>
    <row r="74" spans="1:9" ht="43.2" x14ac:dyDescent="0.3">
      <c r="A74" s="27"/>
      <c r="B74" s="27" t="s">
        <v>53</v>
      </c>
      <c r="C74" s="27">
        <v>2</v>
      </c>
      <c r="D74" s="27" t="s">
        <v>54</v>
      </c>
      <c r="E74" s="27" t="s">
        <v>55</v>
      </c>
      <c r="F74" s="27" t="s">
        <v>56</v>
      </c>
      <c r="G74" s="27" t="s">
        <v>57</v>
      </c>
      <c r="H74" s="36">
        <v>154</v>
      </c>
      <c r="I74" s="36">
        <f>H74/1000</f>
        <v>0.154</v>
      </c>
    </row>
    <row r="75" spans="1:9" x14ac:dyDescent="0.3">
      <c r="A75" s="52" t="s">
        <v>58</v>
      </c>
      <c r="B75" s="52"/>
      <c r="C75" s="53" t="s">
        <v>59</v>
      </c>
      <c r="D75" s="52" t="s">
        <v>60</v>
      </c>
      <c r="E75" s="52"/>
      <c r="F75" s="52"/>
      <c r="G75" s="52"/>
      <c r="H75" s="35"/>
      <c r="I75" s="35"/>
    </row>
    <row r="76" spans="1:9" x14ac:dyDescent="0.3">
      <c r="A76" s="52"/>
      <c r="B76" s="52"/>
      <c r="C76" s="54"/>
      <c r="D76" s="52"/>
      <c r="E76" s="52"/>
      <c r="F76" s="52"/>
      <c r="G76" s="52"/>
      <c r="H76" s="35"/>
      <c r="I76" s="35"/>
    </row>
    <row r="77" spans="1:9" x14ac:dyDescent="0.3">
      <c r="A77" s="52"/>
      <c r="B77" s="52"/>
      <c r="C77" s="55"/>
      <c r="D77" s="52"/>
      <c r="E77" s="52"/>
      <c r="F77" s="52"/>
      <c r="G77" s="52"/>
      <c r="H77" s="35"/>
      <c r="I77" s="35"/>
    </row>
    <row r="78" spans="1:9" ht="43.2" x14ac:dyDescent="0.3">
      <c r="A78" s="28">
        <v>16</v>
      </c>
      <c r="B78" s="29" t="s">
        <v>61</v>
      </c>
      <c r="C78" s="28" t="s">
        <v>62</v>
      </c>
      <c r="D78" s="29" t="s">
        <v>63</v>
      </c>
      <c r="E78" s="29" t="s">
        <v>64</v>
      </c>
      <c r="F78" s="29" t="s">
        <v>65</v>
      </c>
      <c r="G78" s="29" t="s">
        <v>66</v>
      </c>
      <c r="H78" s="37" t="s">
        <v>94</v>
      </c>
      <c r="I78" s="37"/>
    </row>
    <row r="79" spans="1:9" ht="28.8" x14ac:dyDescent="0.3">
      <c r="A79" s="27"/>
      <c r="B79" s="27" t="s">
        <v>67</v>
      </c>
      <c r="C79" s="27">
        <v>10</v>
      </c>
      <c r="D79" s="27" t="s">
        <v>54</v>
      </c>
      <c r="E79" s="27" t="s">
        <v>55</v>
      </c>
      <c r="F79" s="27" t="s">
        <v>68</v>
      </c>
      <c r="G79" s="27" t="s">
        <v>57</v>
      </c>
      <c r="H79" s="36">
        <v>33.99</v>
      </c>
      <c r="I79" s="36">
        <f>H79/100</f>
        <v>0.33990000000000004</v>
      </c>
    </row>
    <row r="80" spans="1:9" x14ac:dyDescent="0.3">
      <c r="A80" s="52" t="s">
        <v>58</v>
      </c>
      <c r="B80" s="52"/>
      <c r="C80" s="53" t="s">
        <v>69</v>
      </c>
      <c r="D80" s="52" t="s">
        <v>70</v>
      </c>
      <c r="E80" s="52"/>
      <c r="F80" s="52"/>
      <c r="G80" s="52"/>
      <c r="H80" s="35"/>
      <c r="I80" s="35"/>
    </row>
    <row r="81" spans="1:9" x14ac:dyDescent="0.3">
      <c r="A81" s="52"/>
      <c r="B81" s="52"/>
      <c r="C81" s="54"/>
      <c r="D81" s="52"/>
      <c r="E81" s="52"/>
      <c r="F81" s="52"/>
      <c r="G81" s="52"/>
      <c r="H81" s="35"/>
      <c r="I81" s="35"/>
    </row>
    <row r="82" spans="1:9" x14ac:dyDescent="0.3">
      <c r="A82" s="52"/>
      <c r="B82" s="52"/>
      <c r="C82" s="55"/>
      <c r="D82" s="52"/>
      <c r="E82" s="52"/>
      <c r="F82" s="52"/>
      <c r="G82" s="52"/>
      <c r="H82" s="35"/>
      <c r="I82" s="35"/>
    </row>
    <row r="83" spans="1:9" ht="43.2" x14ac:dyDescent="0.3">
      <c r="A83" s="28">
        <v>17</v>
      </c>
      <c r="B83" s="29" t="s">
        <v>61</v>
      </c>
      <c r="C83" s="28" t="s">
        <v>62</v>
      </c>
      <c r="D83" s="29" t="s">
        <v>63</v>
      </c>
      <c r="E83" s="29" t="s">
        <v>64</v>
      </c>
      <c r="F83" s="29" t="s">
        <v>65</v>
      </c>
      <c r="G83" s="29" t="s">
        <v>66</v>
      </c>
      <c r="H83" s="37" t="s">
        <v>94</v>
      </c>
      <c r="I83" s="37"/>
    </row>
    <row r="84" spans="1:9" ht="28.8" x14ac:dyDescent="0.3">
      <c r="A84" s="27"/>
      <c r="B84" s="27" t="s">
        <v>71</v>
      </c>
      <c r="C84" s="27">
        <v>2</v>
      </c>
      <c r="D84" s="27" t="s">
        <v>54</v>
      </c>
      <c r="E84" s="27" t="s">
        <v>55</v>
      </c>
      <c r="F84" s="27" t="s">
        <v>72</v>
      </c>
      <c r="G84" s="27" t="s">
        <v>57</v>
      </c>
      <c r="H84" s="36">
        <v>399</v>
      </c>
      <c r="I84" s="36">
        <f>H84/1800</f>
        <v>0.22166666666666668</v>
      </c>
    </row>
    <row r="85" spans="1:9" x14ac:dyDescent="0.3">
      <c r="A85" s="52" t="s">
        <v>58</v>
      </c>
      <c r="B85" s="52"/>
      <c r="C85" s="53" t="s">
        <v>59</v>
      </c>
      <c r="D85" s="52" t="s">
        <v>73</v>
      </c>
      <c r="E85" s="52"/>
      <c r="F85" s="52"/>
      <c r="G85" s="52"/>
      <c r="H85" s="35"/>
      <c r="I85" s="35"/>
    </row>
    <row r="86" spans="1:9" x14ac:dyDescent="0.3">
      <c r="A86" s="52"/>
      <c r="B86" s="52"/>
      <c r="C86" s="54"/>
      <c r="D86" s="52"/>
      <c r="E86" s="52"/>
      <c r="F86" s="52"/>
      <c r="G86" s="52"/>
      <c r="H86" s="35"/>
      <c r="I86" s="35"/>
    </row>
    <row r="87" spans="1:9" x14ac:dyDescent="0.3">
      <c r="A87" s="52"/>
      <c r="B87" s="52"/>
      <c r="C87" s="55"/>
      <c r="D87" s="52"/>
      <c r="E87" s="52"/>
      <c r="F87" s="52"/>
      <c r="G87" s="52"/>
      <c r="H87" s="35"/>
      <c r="I87" s="35"/>
    </row>
    <row r="88" spans="1:9" ht="43.2" x14ac:dyDescent="0.3">
      <c r="A88" s="28">
        <v>18</v>
      </c>
      <c r="B88" s="29" t="s">
        <v>61</v>
      </c>
      <c r="C88" s="28" t="s">
        <v>62</v>
      </c>
      <c r="D88" s="29" t="s">
        <v>63</v>
      </c>
      <c r="E88" s="29" t="s">
        <v>64</v>
      </c>
      <c r="F88" s="29" t="s">
        <v>65</v>
      </c>
      <c r="G88" s="29" t="s">
        <v>66</v>
      </c>
      <c r="H88" s="37" t="s">
        <v>94</v>
      </c>
      <c r="I88" s="37"/>
    </row>
    <row r="89" spans="1:9" x14ac:dyDescent="0.3">
      <c r="A89" s="27"/>
      <c r="B89" s="27" t="s">
        <v>74</v>
      </c>
      <c r="C89" s="27">
        <v>2</v>
      </c>
      <c r="D89" s="27" t="s">
        <v>54</v>
      </c>
      <c r="E89" s="27" t="s">
        <v>55</v>
      </c>
      <c r="F89" s="27" t="s">
        <v>75</v>
      </c>
      <c r="G89" s="27" t="s">
        <v>57</v>
      </c>
      <c r="H89" s="36">
        <v>33.99</v>
      </c>
      <c r="I89" s="36">
        <f>H89/100</f>
        <v>0.33990000000000004</v>
      </c>
    </row>
    <row r="90" spans="1:9" x14ac:dyDescent="0.3">
      <c r="A90" s="52" t="s">
        <v>58</v>
      </c>
      <c r="B90" s="52"/>
      <c r="C90" s="53" t="s">
        <v>76</v>
      </c>
      <c r="D90" s="52" t="s">
        <v>77</v>
      </c>
      <c r="E90" s="52"/>
      <c r="F90" s="52"/>
      <c r="G90" s="52"/>
      <c r="H90" s="35"/>
      <c r="I90" s="35"/>
    </row>
    <row r="91" spans="1:9" x14ac:dyDescent="0.3">
      <c r="A91" s="52"/>
      <c r="B91" s="52"/>
      <c r="C91" s="54"/>
      <c r="D91" s="52"/>
      <c r="E91" s="52"/>
      <c r="F91" s="52"/>
      <c r="G91" s="52"/>
      <c r="H91" s="35"/>
      <c r="I91" s="35"/>
    </row>
    <row r="92" spans="1:9" x14ac:dyDescent="0.3">
      <c r="A92" s="52"/>
      <c r="B92" s="52"/>
      <c r="C92" s="55"/>
      <c r="D92" s="52"/>
      <c r="E92" s="52"/>
      <c r="F92" s="52"/>
      <c r="G92" s="52"/>
      <c r="H92" s="35"/>
      <c r="I92" s="35"/>
    </row>
    <row r="93" spans="1:9" ht="43.2" x14ac:dyDescent="0.3">
      <c r="A93" s="28">
        <v>19</v>
      </c>
      <c r="B93" s="29" t="s">
        <v>61</v>
      </c>
      <c r="C93" s="28" t="s">
        <v>62</v>
      </c>
      <c r="D93" s="29" t="s">
        <v>63</v>
      </c>
      <c r="E93" s="29" t="s">
        <v>64</v>
      </c>
      <c r="F93" s="29" t="s">
        <v>65</v>
      </c>
      <c r="G93" s="29" t="s">
        <v>66</v>
      </c>
      <c r="H93" s="37" t="s">
        <v>94</v>
      </c>
      <c r="I93" s="37"/>
    </row>
    <row r="94" spans="1:9" ht="28.8" x14ac:dyDescent="0.3">
      <c r="A94" s="27"/>
      <c r="B94" s="27" t="s">
        <v>78</v>
      </c>
      <c r="C94" s="27">
        <v>2</v>
      </c>
      <c r="D94" s="27" t="s">
        <v>54</v>
      </c>
      <c r="E94" s="27" t="s">
        <v>79</v>
      </c>
      <c r="F94" s="27" t="s">
        <v>80</v>
      </c>
      <c r="G94" s="27" t="s">
        <v>57</v>
      </c>
      <c r="H94" s="36">
        <v>90.87</v>
      </c>
      <c r="I94" s="36">
        <f>H94/100</f>
        <v>0.90870000000000006</v>
      </c>
    </row>
    <row r="95" spans="1:9" x14ac:dyDescent="0.3">
      <c r="A95" s="52" t="s">
        <v>58</v>
      </c>
      <c r="B95" s="52"/>
      <c r="C95" s="53" t="s">
        <v>76</v>
      </c>
      <c r="D95" s="52" t="s">
        <v>81</v>
      </c>
      <c r="E95" s="52"/>
      <c r="F95" s="52"/>
      <c r="G95" s="52"/>
      <c r="H95" s="35"/>
      <c r="I95" s="35"/>
    </row>
    <row r="96" spans="1:9" x14ac:dyDescent="0.3">
      <c r="A96" s="52"/>
      <c r="B96" s="52"/>
      <c r="C96" s="54"/>
      <c r="D96" s="52"/>
      <c r="E96" s="52"/>
      <c r="F96" s="52"/>
      <c r="G96" s="52"/>
      <c r="H96" s="35"/>
      <c r="I96" s="35"/>
    </row>
    <row r="97" spans="1:9" x14ac:dyDescent="0.3">
      <c r="A97" s="52"/>
      <c r="B97" s="52"/>
      <c r="C97" s="55"/>
      <c r="D97" s="52"/>
      <c r="E97" s="52"/>
      <c r="F97" s="52"/>
      <c r="G97" s="52"/>
      <c r="H97" s="35"/>
      <c r="I97" s="35"/>
    </row>
    <row r="98" spans="1:9" ht="43.2" x14ac:dyDescent="0.3">
      <c r="A98" s="28">
        <v>20</v>
      </c>
      <c r="B98" s="29" t="s">
        <v>61</v>
      </c>
      <c r="C98" s="28" t="s">
        <v>62</v>
      </c>
      <c r="D98" s="29" t="s">
        <v>63</v>
      </c>
      <c r="E98" s="29" t="s">
        <v>64</v>
      </c>
      <c r="F98" s="29" t="s">
        <v>65</v>
      </c>
      <c r="G98" s="29" t="s">
        <v>66</v>
      </c>
      <c r="H98" s="37" t="s">
        <v>94</v>
      </c>
      <c r="I98" s="37"/>
    </row>
    <row r="99" spans="1:9" ht="28.8" x14ac:dyDescent="0.3">
      <c r="A99" s="27"/>
      <c r="B99" s="27" t="s">
        <v>82</v>
      </c>
      <c r="C99" s="27">
        <v>1</v>
      </c>
      <c r="D99" s="27" t="s">
        <v>54</v>
      </c>
      <c r="E99" s="27" t="s">
        <v>79</v>
      </c>
      <c r="F99" s="27" t="s">
        <v>83</v>
      </c>
      <c r="G99" s="27" t="s">
        <v>57</v>
      </c>
      <c r="H99" s="36">
        <v>397.48</v>
      </c>
      <c r="I99" s="36">
        <f>H99/1200</f>
        <v>0.33123333333333332</v>
      </c>
    </row>
    <row r="100" spans="1:9" x14ac:dyDescent="0.3">
      <c r="A100" s="52" t="s">
        <v>58</v>
      </c>
      <c r="B100" s="52"/>
      <c r="C100" s="53" t="s">
        <v>84</v>
      </c>
      <c r="D100" s="52" t="s">
        <v>85</v>
      </c>
      <c r="E100" s="52"/>
      <c r="F100" s="52"/>
      <c r="G100" s="52"/>
      <c r="H100" s="35"/>
      <c r="I100" s="35"/>
    </row>
    <row r="101" spans="1:9" x14ac:dyDescent="0.3">
      <c r="A101" s="52"/>
      <c r="B101" s="52"/>
      <c r="C101" s="54"/>
      <c r="D101" s="52"/>
      <c r="E101" s="52"/>
      <c r="F101" s="52"/>
      <c r="G101" s="52"/>
      <c r="H101" s="35"/>
      <c r="I101" s="35"/>
    </row>
    <row r="102" spans="1:9" x14ac:dyDescent="0.3">
      <c r="A102" s="52"/>
      <c r="B102" s="52"/>
      <c r="C102" s="55"/>
      <c r="D102" s="52"/>
      <c r="E102" s="52"/>
      <c r="F102" s="52"/>
      <c r="G102" s="52"/>
      <c r="H102" s="35"/>
      <c r="I102" s="35"/>
    </row>
    <row r="103" spans="1:9" ht="43.2" x14ac:dyDescent="0.3">
      <c r="A103" s="28">
        <v>21</v>
      </c>
      <c r="B103" s="29" t="s">
        <v>61</v>
      </c>
      <c r="C103" s="28" t="s">
        <v>62</v>
      </c>
      <c r="D103" s="29" t="s">
        <v>63</v>
      </c>
      <c r="E103" s="29" t="s">
        <v>64</v>
      </c>
      <c r="F103" s="29" t="s">
        <v>65</v>
      </c>
      <c r="G103" s="29" t="s">
        <v>66</v>
      </c>
      <c r="H103" s="37" t="s">
        <v>94</v>
      </c>
      <c r="I103" s="37"/>
    </row>
    <row r="104" spans="1:9" ht="28.8" x14ac:dyDescent="0.3">
      <c r="A104" s="27"/>
      <c r="B104" s="27" t="s">
        <v>86</v>
      </c>
      <c r="C104" s="27">
        <v>2</v>
      </c>
      <c r="D104" s="27" t="s">
        <v>54</v>
      </c>
      <c r="E104" s="27" t="s">
        <v>55</v>
      </c>
      <c r="F104" s="27" t="s">
        <v>87</v>
      </c>
      <c r="G104" s="27" t="s">
        <v>57</v>
      </c>
      <c r="H104" s="36">
        <v>239</v>
      </c>
      <c r="I104" s="36">
        <f>H104/1200</f>
        <v>0.19916666666666666</v>
      </c>
    </row>
    <row r="105" spans="1:9" x14ac:dyDescent="0.3">
      <c r="A105" s="52" t="s">
        <v>58</v>
      </c>
      <c r="B105" s="52"/>
      <c r="C105" s="53" t="s">
        <v>59</v>
      </c>
      <c r="D105" s="52" t="s">
        <v>88</v>
      </c>
      <c r="E105" s="52"/>
      <c r="F105" s="52"/>
      <c r="G105" s="52"/>
      <c r="H105" s="35"/>
      <c r="I105" s="35"/>
    </row>
    <row r="106" spans="1:9" x14ac:dyDescent="0.3">
      <c r="A106" s="52"/>
      <c r="B106" s="52"/>
      <c r="C106" s="54"/>
      <c r="D106" s="52"/>
      <c r="E106" s="52"/>
      <c r="F106" s="52"/>
      <c r="G106" s="52"/>
      <c r="H106" s="35"/>
      <c r="I106" s="35"/>
    </row>
    <row r="107" spans="1:9" x14ac:dyDescent="0.3">
      <c r="A107" s="52"/>
      <c r="B107" s="52"/>
      <c r="C107" s="55"/>
      <c r="D107" s="52"/>
      <c r="E107" s="52"/>
      <c r="F107" s="52"/>
      <c r="G107" s="52"/>
      <c r="H107" s="35"/>
      <c r="I107" s="35"/>
    </row>
    <row r="108" spans="1:9" ht="43.2" x14ac:dyDescent="0.3">
      <c r="A108" s="28">
        <v>22</v>
      </c>
      <c r="B108" s="29" t="s">
        <v>61</v>
      </c>
      <c r="C108" s="28" t="s">
        <v>62</v>
      </c>
      <c r="D108" s="29" t="s">
        <v>63</v>
      </c>
      <c r="E108" s="29" t="s">
        <v>64</v>
      </c>
      <c r="F108" s="29" t="s">
        <v>65</v>
      </c>
      <c r="G108" s="29" t="s">
        <v>66</v>
      </c>
      <c r="H108" s="37" t="s">
        <v>94</v>
      </c>
      <c r="I108" s="37"/>
    </row>
    <row r="109" spans="1:9" x14ac:dyDescent="0.3">
      <c r="A109" s="27"/>
      <c r="B109" s="31" t="s">
        <v>100</v>
      </c>
      <c r="C109" s="27">
        <v>150</v>
      </c>
      <c r="D109" s="27" t="s">
        <v>54</v>
      </c>
      <c r="E109" s="27" t="s">
        <v>92</v>
      </c>
      <c r="F109" s="27">
        <v>296367332</v>
      </c>
      <c r="G109" s="27" t="s">
        <v>57</v>
      </c>
      <c r="H109" s="36">
        <v>79</v>
      </c>
      <c r="I109" s="36">
        <f>H109/500</f>
        <v>0.158</v>
      </c>
    </row>
    <row r="110" spans="1:9" ht="14.55" customHeight="1" x14ac:dyDescent="0.3">
      <c r="A110" s="52" t="s">
        <v>58</v>
      </c>
      <c r="B110" s="52"/>
      <c r="C110" s="53" t="s">
        <v>99</v>
      </c>
      <c r="D110" s="52" t="s">
        <v>98</v>
      </c>
      <c r="E110" s="52"/>
      <c r="F110" s="52"/>
      <c r="G110" s="52"/>
      <c r="H110" s="35"/>
      <c r="I110" s="35"/>
    </row>
    <row r="111" spans="1:9" ht="14.55" customHeight="1" x14ac:dyDescent="0.3">
      <c r="A111" s="52"/>
      <c r="B111" s="52"/>
      <c r="C111" s="54"/>
      <c r="D111" s="52"/>
      <c r="E111" s="52"/>
      <c r="F111" s="52"/>
      <c r="G111" s="52"/>
      <c r="H111" s="35"/>
      <c r="I111" s="35"/>
    </row>
    <row r="112" spans="1:9" ht="14.55" customHeight="1" x14ac:dyDescent="0.3">
      <c r="A112" s="52"/>
      <c r="B112" s="52"/>
      <c r="C112" s="55"/>
      <c r="D112" s="52"/>
      <c r="E112" s="52"/>
      <c r="F112" s="52"/>
      <c r="G112" s="52"/>
      <c r="H112" s="35"/>
      <c r="I112" s="35"/>
    </row>
    <row r="113" spans="1:9" ht="43.2" x14ac:dyDescent="0.3">
      <c r="A113" s="28">
        <v>23</v>
      </c>
      <c r="B113" s="29" t="s">
        <v>61</v>
      </c>
      <c r="C113" s="28" t="s">
        <v>62</v>
      </c>
      <c r="D113" s="29" t="s">
        <v>63</v>
      </c>
      <c r="E113" s="29" t="s">
        <v>64</v>
      </c>
      <c r="F113" s="29" t="s">
        <v>65</v>
      </c>
      <c r="G113" s="29" t="s">
        <v>66</v>
      </c>
      <c r="H113" s="37" t="s">
        <v>94</v>
      </c>
      <c r="I113" s="37"/>
    </row>
    <row r="114" spans="1:9" s="26" customFormat="1" x14ac:dyDescent="0.3">
      <c r="A114" s="27"/>
      <c r="B114" s="27" t="s">
        <v>97</v>
      </c>
      <c r="C114" s="27">
        <v>1</v>
      </c>
      <c r="D114" s="27" t="s">
        <v>54</v>
      </c>
      <c r="E114" s="27" t="s">
        <v>92</v>
      </c>
      <c r="F114" s="27" t="s">
        <v>96</v>
      </c>
      <c r="G114" s="27" t="s">
        <v>57</v>
      </c>
      <c r="H114" s="36">
        <v>189.75</v>
      </c>
      <c r="I114" s="36">
        <f>H114/50</f>
        <v>3.7949999999999999</v>
      </c>
    </row>
    <row r="115" spans="1:9" ht="14.55" customHeight="1" x14ac:dyDescent="0.3">
      <c r="A115" s="52" t="s">
        <v>58</v>
      </c>
      <c r="B115" s="52"/>
      <c r="C115" s="53" t="s">
        <v>90</v>
      </c>
      <c r="D115" s="52" t="s">
        <v>95</v>
      </c>
      <c r="E115" s="52"/>
      <c r="F115" s="52"/>
      <c r="G115" s="52"/>
      <c r="H115" s="35"/>
      <c r="I115" s="35"/>
    </row>
    <row r="116" spans="1:9" ht="14.55" customHeight="1" x14ac:dyDescent="0.3">
      <c r="A116" s="52"/>
      <c r="B116" s="52"/>
      <c r="C116" s="54"/>
      <c r="D116" s="52"/>
      <c r="E116" s="52"/>
      <c r="F116" s="52"/>
      <c r="G116" s="52"/>
      <c r="H116" s="35"/>
      <c r="I116" s="35"/>
    </row>
    <row r="117" spans="1:9" ht="14.55" customHeight="1" x14ac:dyDescent="0.3">
      <c r="A117" s="52"/>
      <c r="B117" s="52"/>
      <c r="C117" s="55"/>
      <c r="D117" s="52"/>
      <c r="E117" s="52"/>
      <c r="F117" s="52"/>
      <c r="G117" s="52"/>
      <c r="H117" s="35"/>
      <c r="I117" s="35"/>
    </row>
    <row r="118" spans="1:9" ht="43.2" x14ac:dyDescent="0.3">
      <c r="A118" s="28">
        <v>24</v>
      </c>
      <c r="B118" s="29" t="s">
        <v>61</v>
      </c>
      <c r="C118" s="28" t="s">
        <v>62</v>
      </c>
      <c r="D118" s="29" t="s">
        <v>63</v>
      </c>
      <c r="E118" s="29" t="s">
        <v>64</v>
      </c>
      <c r="F118" s="29" t="s">
        <v>65</v>
      </c>
      <c r="G118" s="29" t="s">
        <v>66</v>
      </c>
      <c r="H118" s="37" t="s">
        <v>94</v>
      </c>
      <c r="I118" s="37"/>
    </row>
    <row r="119" spans="1:9" s="26" customFormat="1" ht="28.8" x14ac:dyDescent="0.3">
      <c r="A119" s="27"/>
      <c r="B119" s="27" t="s">
        <v>93</v>
      </c>
      <c r="C119" s="27">
        <v>1</v>
      </c>
      <c r="D119" s="27" t="s">
        <v>54</v>
      </c>
      <c r="E119" s="27" t="s">
        <v>92</v>
      </c>
      <c r="F119" s="27" t="s">
        <v>91</v>
      </c>
      <c r="G119" s="27" t="s">
        <v>57</v>
      </c>
      <c r="H119" s="36">
        <v>324.08999999999997</v>
      </c>
      <c r="I119" s="36">
        <f>H119/50</f>
        <v>6.4817999999999998</v>
      </c>
    </row>
    <row r="120" spans="1:9" ht="14.55" customHeight="1" x14ac:dyDescent="0.3">
      <c r="A120" s="52" t="s">
        <v>58</v>
      </c>
      <c r="B120" s="52"/>
      <c r="C120" s="53" t="s">
        <v>90</v>
      </c>
      <c r="D120" s="52" t="s">
        <v>89</v>
      </c>
      <c r="E120" s="52"/>
      <c r="F120" s="52"/>
      <c r="G120" s="52"/>
      <c r="H120" s="35"/>
      <c r="I120" s="35"/>
    </row>
    <row r="121" spans="1:9" ht="14.55" customHeight="1" x14ac:dyDescent="0.3">
      <c r="A121" s="52"/>
      <c r="B121" s="52"/>
      <c r="C121" s="54"/>
      <c r="D121" s="52"/>
      <c r="E121" s="52"/>
      <c r="F121" s="52"/>
      <c r="G121" s="52"/>
      <c r="H121" s="35"/>
      <c r="I121" s="35"/>
    </row>
    <row r="122" spans="1:9" ht="14.55" customHeight="1" x14ac:dyDescent="0.3">
      <c r="A122" s="52"/>
      <c r="B122" s="52"/>
      <c r="C122" s="55"/>
      <c r="D122" s="52"/>
      <c r="E122" s="52"/>
      <c r="F122" s="52"/>
      <c r="G122" s="52"/>
      <c r="H122" s="35"/>
      <c r="I122" s="35"/>
    </row>
  </sheetData>
  <mergeCells count="73">
    <mergeCell ref="A1:I1"/>
    <mergeCell ref="A120:B122"/>
    <mergeCell ref="C120:C122"/>
    <mergeCell ref="D120:G122"/>
    <mergeCell ref="A115:B117"/>
    <mergeCell ref="C115:C117"/>
    <mergeCell ref="D115:G117"/>
    <mergeCell ref="A105:B107"/>
    <mergeCell ref="C105:C107"/>
    <mergeCell ref="D105:G107"/>
    <mergeCell ref="A110:B112"/>
    <mergeCell ref="C110:C112"/>
    <mergeCell ref="D110:G112"/>
    <mergeCell ref="A95:B97"/>
    <mergeCell ref="C95:C97"/>
    <mergeCell ref="D95:G97"/>
    <mergeCell ref="A100:B102"/>
    <mergeCell ref="C100:C102"/>
    <mergeCell ref="D100:G102"/>
    <mergeCell ref="A85:B87"/>
    <mergeCell ref="C85:C87"/>
    <mergeCell ref="D85:G87"/>
    <mergeCell ref="A90:B92"/>
    <mergeCell ref="C90:C92"/>
    <mergeCell ref="D90:G92"/>
    <mergeCell ref="A75:B77"/>
    <mergeCell ref="C75:C77"/>
    <mergeCell ref="D75:G77"/>
    <mergeCell ref="A80:B82"/>
    <mergeCell ref="C80:C82"/>
    <mergeCell ref="D80:G82"/>
    <mergeCell ref="A65:B67"/>
    <mergeCell ref="C65:C67"/>
    <mergeCell ref="D65:G67"/>
    <mergeCell ref="A70:B72"/>
    <mergeCell ref="C70:C72"/>
    <mergeCell ref="D70:G72"/>
    <mergeCell ref="A55:B57"/>
    <mergeCell ref="C55:C57"/>
    <mergeCell ref="D55:G57"/>
    <mergeCell ref="A60:B62"/>
    <mergeCell ref="C60:C62"/>
    <mergeCell ref="D60:G62"/>
    <mergeCell ref="A35:B37"/>
    <mergeCell ref="C35:C37"/>
    <mergeCell ref="D35:G37"/>
    <mergeCell ref="A40:B42"/>
    <mergeCell ref="C40:C42"/>
    <mergeCell ref="D40:G42"/>
    <mergeCell ref="A25:B27"/>
    <mergeCell ref="C25:C27"/>
    <mergeCell ref="D25:G27"/>
    <mergeCell ref="A30:B32"/>
    <mergeCell ref="C30:C32"/>
    <mergeCell ref="D30:G32"/>
    <mergeCell ref="A15:B17"/>
    <mergeCell ref="C15:C17"/>
    <mergeCell ref="D15:G17"/>
    <mergeCell ref="A20:B22"/>
    <mergeCell ref="C20:C22"/>
    <mergeCell ref="D20:H22"/>
    <mergeCell ref="A5:B7"/>
    <mergeCell ref="C5:C7"/>
    <mergeCell ref="D5:G7"/>
    <mergeCell ref="A10:B12"/>
    <mergeCell ref="C10:C12"/>
    <mergeCell ref="D10:G12"/>
    <mergeCell ref="A50:B52"/>
    <mergeCell ref="C50:C52"/>
    <mergeCell ref="D50:G52"/>
    <mergeCell ref="A45:B47"/>
    <mergeCell ref="C45:C47"/>
    <mergeCell ref="D45:G47"/>
  </mergeCells>
  <pageMargins left="0.25" right="0.25" top="0.75" bottom="0.75" header="0.3" footer="0.3"/>
  <pageSetup paperSize="5"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A26E-3A53-4F98-83D9-503B2F7FA820}">
  <dimension ref="A1:D42"/>
  <sheetViews>
    <sheetView topLeftCell="A7" zoomScale="85" zoomScaleNormal="85" workbookViewId="0">
      <selection activeCell="E7" sqref="E1:E1048576"/>
    </sheetView>
  </sheetViews>
  <sheetFormatPr defaultColWidth="9.21875" defaultRowHeight="14.4" x14ac:dyDescent="0.3"/>
  <cols>
    <col min="1" max="1" width="10.21875" style="25" customWidth="1"/>
    <col min="2" max="2" width="126" style="42" customWidth="1"/>
    <col min="3" max="3" width="16.44140625" style="24" customWidth="1"/>
    <col min="4" max="4" width="27.21875" style="24" customWidth="1"/>
    <col min="5" max="5" width="11.33203125" style="24" bestFit="1" customWidth="1"/>
    <col min="6" max="16384" width="9.21875" style="24"/>
  </cols>
  <sheetData>
    <row r="1" spans="1:4" ht="28.8" x14ac:dyDescent="0.3">
      <c r="A1" s="44" t="s">
        <v>197</v>
      </c>
      <c r="B1" s="45" t="s">
        <v>198</v>
      </c>
      <c r="C1" s="46" t="s">
        <v>209</v>
      </c>
      <c r="D1" s="46" t="s">
        <v>199</v>
      </c>
    </row>
    <row r="2" spans="1:4" ht="28.8" x14ac:dyDescent="0.3">
      <c r="A2" s="43">
        <v>1</v>
      </c>
      <c r="B2" s="41" t="s">
        <v>156</v>
      </c>
      <c r="C2" s="33" t="s">
        <v>54</v>
      </c>
      <c r="D2" s="33" t="s">
        <v>19</v>
      </c>
    </row>
    <row r="3" spans="1:4" ht="28.8" x14ac:dyDescent="0.3">
      <c r="A3" s="43">
        <v>2</v>
      </c>
      <c r="B3" s="41" t="s">
        <v>157</v>
      </c>
      <c r="C3" s="33" t="s">
        <v>54</v>
      </c>
      <c r="D3" s="33" t="s">
        <v>19</v>
      </c>
    </row>
    <row r="4" spans="1:4" ht="43.2" x14ac:dyDescent="0.3">
      <c r="A4" s="43">
        <v>3</v>
      </c>
      <c r="B4" s="41" t="s">
        <v>158</v>
      </c>
      <c r="C4" s="33" t="s">
        <v>54</v>
      </c>
      <c r="D4" s="33" t="s">
        <v>19</v>
      </c>
    </row>
    <row r="5" spans="1:4" ht="28.8" x14ac:dyDescent="0.3">
      <c r="A5" s="43">
        <v>4</v>
      </c>
      <c r="B5" s="41" t="s">
        <v>159</v>
      </c>
      <c r="C5" s="33" t="s">
        <v>54</v>
      </c>
      <c r="D5" s="33" t="s">
        <v>19</v>
      </c>
    </row>
    <row r="6" spans="1:4" x14ac:dyDescent="0.3">
      <c r="A6" s="43">
        <v>5</v>
      </c>
      <c r="B6" s="41" t="s">
        <v>160</v>
      </c>
      <c r="C6" s="33" t="s">
        <v>54</v>
      </c>
      <c r="D6" s="33" t="s">
        <v>19</v>
      </c>
    </row>
    <row r="7" spans="1:4" ht="43.2" x14ac:dyDescent="0.3">
      <c r="A7" s="43">
        <v>6</v>
      </c>
      <c r="B7" s="41" t="s">
        <v>161</v>
      </c>
      <c r="C7" s="33" t="s">
        <v>54</v>
      </c>
      <c r="D7" s="33" t="s">
        <v>19</v>
      </c>
    </row>
    <row r="8" spans="1:4" ht="28.8" x14ac:dyDescent="0.3">
      <c r="A8" s="43">
        <v>7</v>
      </c>
      <c r="B8" s="41" t="s">
        <v>162</v>
      </c>
      <c r="C8" s="33" t="s">
        <v>54</v>
      </c>
      <c r="D8" s="33" t="s">
        <v>19</v>
      </c>
    </row>
    <row r="9" spans="1:4" ht="28.8" x14ac:dyDescent="0.3">
      <c r="A9" s="43">
        <v>8</v>
      </c>
      <c r="B9" s="41" t="s">
        <v>163</v>
      </c>
      <c r="C9" s="33" t="s">
        <v>54</v>
      </c>
      <c r="D9" s="33" t="s">
        <v>19</v>
      </c>
    </row>
    <row r="10" spans="1:4" ht="28.8" x14ac:dyDescent="0.3">
      <c r="A10" s="43">
        <v>9</v>
      </c>
      <c r="B10" s="41" t="s">
        <v>164</v>
      </c>
      <c r="C10" s="33" t="s">
        <v>54</v>
      </c>
      <c r="D10" s="33" t="s">
        <v>19</v>
      </c>
    </row>
    <row r="11" spans="1:4" ht="28.8" x14ac:dyDescent="0.3">
      <c r="A11" s="43">
        <v>10</v>
      </c>
      <c r="B11" s="41" t="s">
        <v>165</v>
      </c>
      <c r="C11" s="33" t="s">
        <v>54</v>
      </c>
      <c r="D11" s="33" t="s">
        <v>19</v>
      </c>
    </row>
    <row r="12" spans="1:4" ht="28.8" x14ac:dyDescent="0.3">
      <c r="A12" s="43">
        <v>11</v>
      </c>
      <c r="B12" s="41" t="s">
        <v>166</v>
      </c>
      <c r="C12" s="33" t="s">
        <v>54</v>
      </c>
      <c r="D12" s="33" t="s">
        <v>19</v>
      </c>
    </row>
    <row r="13" spans="1:4" x14ac:dyDescent="0.3">
      <c r="A13" s="43">
        <v>12</v>
      </c>
      <c r="B13" s="41" t="s">
        <v>167</v>
      </c>
      <c r="C13" s="33" t="s">
        <v>54</v>
      </c>
      <c r="D13" s="33" t="s">
        <v>19</v>
      </c>
    </row>
    <row r="14" spans="1:4" ht="28.8" x14ac:dyDescent="0.3">
      <c r="A14" s="43">
        <v>13</v>
      </c>
      <c r="B14" s="41" t="s">
        <v>168</v>
      </c>
      <c r="C14" s="33" t="s">
        <v>57</v>
      </c>
      <c r="D14" s="33" t="s">
        <v>200</v>
      </c>
    </row>
    <row r="15" spans="1:4" ht="28.8" x14ac:dyDescent="0.3">
      <c r="A15" s="43">
        <v>14</v>
      </c>
      <c r="B15" s="41" t="s">
        <v>169</v>
      </c>
      <c r="C15" s="33" t="s">
        <v>57</v>
      </c>
      <c r="D15" s="33" t="s">
        <v>201</v>
      </c>
    </row>
    <row r="16" spans="1:4" ht="28.8" x14ac:dyDescent="0.3">
      <c r="A16" s="43">
        <v>15</v>
      </c>
      <c r="B16" s="41" t="s">
        <v>170</v>
      </c>
      <c r="C16" s="33" t="s">
        <v>57</v>
      </c>
      <c r="D16" s="33" t="s">
        <v>202</v>
      </c>
    </row>
    <row r="17" spans="1:4" ht="28.8" x14ac:dyDescent="0.3">
      <c r="A17" s="43">
        <v>16</v>
      </c>
      <c r="B17" s="41" t="s">
        <v>171</v>
      </c>
      <c r="C17" s="33" t="s">
        <v>57</v>
      </c>
      <c r="D17" s="33" t="s">
        <v>203</v>
      </c>
    </row>
    <row r="18" spans="1:4" ht="28.8" x14ac:dyDescent="0.3">
      <c r="A18" s="43">
        <v>17</v>
      </c>
      <c r="B18" s="41" t="s">
        <v>172</v>
      </c>
      <c r="C18" s="33" t="s">
        <v>54</v>
      </c>
      <c r="D18" s="33" t="s">
        <v>19</v>
      </c>
    </row>
    <row r="19" spans="1:4" ht="28.8" x14ac:dyDescent="0.3">
      <c r="A19" s="43">
        <v>18</v>
      </c>
      <c r="B19" s="41" t="s">
        <v>173</v>
      </c>
      <c r="C19" s="33" t="s">
        <v>57</v>
      </c>
      <c r="D19" s="33" t="s">
        <v>204</v>
      </c>
    </row>
    <row r="20" spans="1:4" ht="28.8" x14ac:dyDescent="0.3">
      <c r="A20" s="43">
        <v>19</v>
      </c>
      <c r="B20" s="41" t="s">
        <v>174</v>
      </c>
      <c r="C20" s="33" t="s">
        <v>57</v>
      </c>
      <c r="D20" s="33" t="s">
        <v>205</v>
      </c>
    </row>
    <row r="21" spans="1:4" ht="28.8" x14ac:dyDescent="0.3">
      <c r="A21" s="43">
        <v>20</v>
      </c>
      <c r="B21" s="41" t="s">
        <v>175</v>
      </c>
      <c r="C21" s="33" t="s">
        <v>57</v>
      </c>
      <c r="D21" s="33" t="s">
        <v>206</v>
      </c>
    </row>
    <row r="22" spans="1:4" ht="43.2" x14ac:dyDescent="0.3">
      <c r="A22" s="43">
        <v>21</v>
      </c>
      <c r="B22" s="41" t="s">
        <v>176</v>
      </c>
      <c r="C22" s="33" t="s">
        <v>57</v>
      </c>
      <c r="D22" s="33" t="s">
        <v>207</v>
      </c>
    </row>
    <row r="23" spans="1:4" ht="28.8" x14ac:dyDescent="0.3">
      <c r="A23" s="43">
        <v>22</v>
      </c>
      <c r="B23" s="41" t="s">
        <v>177</v>
      </c>
      <c r="C23" s="33" t="s">
        <v>57</v>
      </c>
      <c r="D23" s="33" t="s">
        <v>206</v>
      </c>
    </row>
    <row r="24" spans="1:4" ht="28.8" x14ac:dyDescent="0.3">
      <c r="A24" s="43">
        <v>23</v>
      </c>
      <c r="B24" s="41" t="s">
        <v>178</v>
      </c>
      <c r="C24" s="33" t="s">
        <v>57</v>
      </c>
      <c r="D24" s="33" t="s">
        <v>208</v>
      </c>
    </row>
    <row r="25" spans="1:4" ht="28.8" x14ac:dyDescent="0.3">
      <c r="A25" s="43">
        <v>24</v>
      </c>
      <c r="B25" s="41" t="s">
        <v>179</v>
      </c>
      <c r="C25" s="33" t="s">
        <v>54</v>
      </c>
      <c r="D25" s="33" t="s">
        <v>19</v>
      </c>
    </row>
    <row r="26" spans="1:4" ht="28.8" x14ac:dyDescent="0.3">
      <c r="A26" s="43">
        <v>25</v>
      </c>
      <c r="B26" s="41" t="s">
        <v>180</v>
      </c>
      <c r="C26" s="33" t="s">
        <v>54</v>
      </c>
      <c r="D26" s="33" t="s">
        <v>19</v>
      </c>
    </row>
    <row r="27" spans="1:4" ht="28.8" x14ac:dyDescent="0.3">
      <c r="A27" s="43">
        <v>26</v>
      </c>
      <c r="B27" s="41" t="s">
        <v>181</v>
      </c>
      <c r="C27" s="33" t="s">
        <v>54</v>
      </c>
      <c r="D27" s="33" t="s">
        <v>19</v>
      </c>
    </row>
    <row r="28" spans="1:4" ht="28.8" x14ac:dyDescent="0.3">
      <c r="A28" s="43">
        <v>27</v>
      </c>
      <c r="B28" s="41" t="s">
        <v>182</v>
      </c>
      <c r="C28" s="33" t="s">
        <v>54</v>
      </c>
      <c r="D28" s="33" t="s">
        <v>19</v>
      </c>
    </row>
    <row r="29" spans="1:4" ht="28.8" x14ac:dyDescent="0.3">
      <c r="A29" s="43">
        <v>28</v>
      </c>
      <c r="B29" s="41" t="s">
        <v>183</v>
      </c>
      <c r="C29" s="33" t="s">
        <v>54</v>
      </c>
      <c r="D29" s="33" t="s">
        <v>19</v>
      </c>
    </row>
    <row r="30" spans="1:4" x14ac:dyDescent="0.3">
      <c r="A30" s="43">
        <v>29</v>
      </c>
      <c r="B30" s="41" t="s">
        <v>184</v>
      </c>
      <c r="C30" s="33" t="s">
        <v>54</v>
      </c>
      <c r="D30" s="33" t="s">
        <v>19</v>
      </c>
    </row>
    <row r="31" spans="1:4" ht="28.8" x14ac:dyDescent="0.3">
      <c r="A31" s="43">
        <v>30</v>
      </c>
      <c r="B31" s="41" t="s">
        <v>185</v>
      </c>
      <c r="C31" s="33" t="s">
        <v>54</v>
      </c>
      <c r="D31" s="33" t="s">
        <v>19</v>
      </c>
    </row>
    <row r="32" spans="1:4" ht="28.8" x14ac:dyDescent="0.3">
      <c r="A32" s="43">
        <v>31</v>
      </c>
      <c r="B32" s="41" t="s">
        <v>186</v>
      </c>
      <c r="C32" s="33" t="s">
        <v>54</v>
      </c>
      <c r="D32" s="33" t="s">
        <v>19</v>
      </c>
    </row>
    <row r="33" spans="1:4" ht="28.8" x14ac:dyDescent="0.3">
      <c r="A33" s="43">
        <v>32</v>
      </c>
      <c r="B33" s="41" t="s">
        <v>187</v>
      </c>
      <c r="C33" s="33" t="s">
        <v>54</v>
      </c>
      <c r="D33" s="33" t="s">
        <v>19</v>
      </c>
    </row>
    <row r="34" spans="1:4" x14ac:dyDescent="0.3">
      <c r="A34" s="43">
        <v>33</v>
      </c>
      <c r="B34" s="41" t="s">
        <v>188</v>
      </c>
      <c r="C34" s="33" t="s">
        <v>54</v>
      </c>
      <c r="D34" s="33" t="s">
        <v>19</v>
      </c>
    </row>
    <row r="35" spans="1:4" ht="28.8" x14ac:dyDescent="0.3">
      <c r="A35" s="43">
        <v>34</v>
      </c>
      <c r="B35" s="41" t="s">
        <v>189</v>
      </c>
      <c r="C35" s="33" t="s">
        <v>54</v>
      </c>
      <c r="D35" s="33" t="s">
        <v>19</v>
      </c>
    </row>
    <row r="36" spans="1:4" x14ac:dyDescent="0.3">
      <c r="A36" s="43">
        <v>35</v>
      </c>
      <c r="B36" s="41" t="s">
        <v>190</v>
      </c>
      <c r="C36" s="33" t="s">
        <v>54</v>
      </c>
      <c r="D36" s="33" t="s">
        <v>19</v>
      </c>
    </row>
    <row r="37" spans="1:4" x14ac:dyDescent="0.3">
      <c r="A37" s="43">
        <v>36</v>
      </c>
      <c r="B37" s="41" t="s">
        <v>191</v>
      </c>
      <c r="C37" s="33" t="s">
        <v>54</v>
      </c>
      <c r="D37" s="33" t="s">
        <v>19</v>
      </c>
    </row>
    <row r="38" spans="1:4" ht="28.8" x14ac:dyDescent="0.3">
      <c r="A38" s="43">
        <v>37</v>
      </c>
      <c r="B38" s="41" t="s">
        <v>192</v>
      </c>
      <c r="C38" s="33" t="s">
        <v>54</v>
      </c>
      <c r="D38" s="33" t="s">
        <v>19</v>
      </c>
    </row>
    <row r="39" spans="1:4" ht="28.8" x14ac:dyDescent="0.3">
      <c r="A39" s="43">
        <v>38</v>
      </c>
      <c r="B39" s="41" t="s">
        <v>193</v>
      </c>
      <c r="C39" s="33" t="s">
        <v>54</v>
      </c>
      <c r="D39" s="33" t="s">
        <v>19</v>
      </c>
    </row>
    <row r="40" spans="1:4" ht="28.8" x14ac:dyDescent="0.3">
      <c r="A40" s="43">
        <v>39</v>
      </c>
      <c r="B40" s="41" t="s">
        <v>194</v>
      </c>
      <c r="C40" s="33" t="s">
        <v>54</v>
      </c>
      <c r="D40" s="33" t="s">
        <v>19</v>
      </c>
    </row>
    <row r="41" spans="1:4" ht="28.8" x14ac:dyDescent="0.3">
      <c r="A41" s="43">
        <v>40</v>
      </c>
      <c r="B41" s="41" t="s">
        <v>195</v>
      </c>
      <c r="C41" s="33" t="s">
        <v>54</v>
      </c>
      <c r="D41" s="33" t="s">
        <v>19</v>
      </c>
    </row>
    <row r="42" spans="1:4" ht="28.8" x14ac:dyDescent="0.3">
      <c r="A42" s="43">
        <v>41</v>
      </c>
      <c r="B42" s="41" t="s">
        <v>196</v>
      </c>
      <c r="C42" s="33" t="s">
        <v>54</v>
      </c>
      <c r="D42" s="3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Comparison Table</vt:lpstr>
      <vt:lpstr>Phlebotomy Costing</vt:lpstr>
      <vt:lpstr>Labour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Hardy</dc:creator>
  <cp:lastModifiedBy>Brandon Djukic</cp:lastModifiedBy>
  <dcterms:created xsi:type="dcterms:W3CDTF">2023-09-28T20:59:30Z</dcterms:created>
  <dcterms:modified xsi:type="dcterms:W3CDTF">2024-04-02T19:09:17Z</dcterms:modified>
</cp:coreProperties>
</file>